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ocuments\Personal Letters and Documents\SHA\History\TLAHS - Landscape &amp; Character\The Great Ejection\"/>
    </mc:Choice>
  </mc:AlternateContent>
  <xr:revisionPtr revIDLastSave="0" documentId="13_ncr:1_{F5D0D49C-59F5-4557-98F9-8E431AC5178A}" xr6:coauthVersionLast="47" xr6:coauthVersionMax="47" xr10:uidLastSave="{00000000-0000-0000-0000-000000000000}"/>
  <bookViews>
    <workbookView xWindow="-120" yWindow="-120" windowWidth="29040" windowHeight="15840" activeTab="2" xr2:uid="{FA47CA11-6266-494B-8307-775604D00FA6}"/>
  </bookViews>
  <sheets>
    <sheet name="Data - Pensioners and Suspects" sheetId="2" r:id="rId1"/>
    <sheet name="Data - Towns" sheetId="3" r:id="rId2"/>
    <sheet name="Test - Four Areas" sheetId="4" r:id="rId3"/>
    <sheet name="Test - Three Areas" sheetId="5" r:id="rId4"/>
  </sheets>
  <definedNames>
    <definedName name="_xlnm.Print_Area" localSheetId="0">'Data - Pensioners and Suspects'!#REF!</definedName>
    <definedName name="_xlnm.Print_Area" localSheetId="2">'Test - Four Areas'!$B$2:$K$81</definedName>
    <definedName name="_xlnm.Print_Area" localSheetId="3">'Test - Three Areas'!$B$2:$K$72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84" i="4" l="1"/>
  <c r="K83" i="4"/>
  <c r="K21" i="5"/>
  <c r="F21" i="5"/>
  <c r="D28" i="5" s="1"/>
  <c r="K32" i="5"/>
  <c r="K31" i="5"/>
  <c r="I31" i="5"/>
  <c r="F31" i="5"/>
  <c r="F32" i="5"/>
  <c r="D31" i="5"/>
  <c r="I50" i="5"/>
  <c r="D50" i="5"/>
  <c r="I44" i="5"/>
  <c r="D44" i="5"/>
  <c r="I38" i="5"/>
  <c r="D38" i="5"/>
  <c r="J29" i="5"/>
  <c r="J50" i="5" s="1"/>
  <c r="E29" i="5"/>
  <c r="E50" i="5" s="1"/>
  <c r="J27" i="5"/>
  <c r="J44" i="5" s="1"/>
  <c r="E27" i="5"/>
  <c r="E44" i="5" s="1"/>
  <c r="J25" i="5"/>
  <c r="J38" i="5" s="1"/>
  <c r="E25" i="5"/>
  <c r="E38" i="5" s="1"/>
  <c r="I30" i="5"/>
  <c r="K19" i="5"/>
  <c r="I19" i="5"/>
  <c r="F19" i="5"/>
  <c r="D19" i="5"/>
  <c r="J18" i="5"/>
  <c r="E18" i="5"/>
  <c r="J17" i="5"/>
  <c r="E17" i="5"/>
  <c r="J16" i="5"/>
  <c r="J19" i="5" s="1"/>
  <c r="E16" i="5"/>
  <c r="K75" i="4"/>
  <c r="F75" i="4"/>
  <c r="K65" i="4"/>
  <c r="F65" i="4"/>
  <c r="I62" i="4"/>
  <c r="I63" i="4" s="1"/>
  <c r="J61" i="4"/>
  <c r="J62" i="4" s="1"/>
  <c r="J63" i="4" s="1"/>
  <c r="I61" i="4"/>
  <c r="J55" i="4"/>
  <c r="J56" i="4" s="1"/>
  <c r="J57" i="4" s="1"/>
  <c r="I55" i="4"/>
  <c r="I56" i="4" s="1"/>
  <c r="I57" i="4" s="1"/>
  <c r="J50" i="4"/>
  <c r="J51" i="4" s="1"/>
  <c r="J49" i="4"/>
  <c r="I49" i="4"/>
  <c r="I50" i="4" s="1"/>
  <c r="I51" i="4" s="1"/>
  <c r="K51" i="4" s="1"/>
  <c r="J44" i="4"/>
  <c r="J45" i="4" s="1"/>
  <c r="I44" i="4"/>
  <c r="I45" i="4" s="1"/>
  <c r="J43" i="4"/>
  <c r="I43" i="4"/>
  <c r="E62" i="4"/>
  <c r="E63" i="4" s="1"/>
  <c r="E61" i="4"/>
  <c r="D61" i="4"/>
  <c r="D62" i="4" s="1"/>
  <c r="D63" i="4" s="1"/>
  <c r="F63" i="4" s="1"/>
  <c r="E56" i="4"/>
  <c r="E57" i="4" s="1"/>
  <c r="D56" i="4"/>
  <c r="D57" i="4" s="1"/>
  <c r="E55" i="4"/>
  <c r="D55" i="4"/>
  <c r="D50" i="4"/>
  <c r="D51" i="4" s="1"/>
  <c r="F51" i="4" s="1"/>
  <c r="E49" i="4"/>
  <c r="E50" i="4" s="1"/>
  <c r="E51" i="4" s="1"/>
  <c r="D49" i="4"/>
  <c r="E43" i="4"/>
  <c r="E44" i="4" s="1"/>
  <c r="E45" i="4" s="1"/>
  <c r="D44" i="4"/>
  <c r="E31" i="5" l="1"/>
  <c r="E19" i="5"/>
  <c r="J31" i="5"/>
  <c r="D30" i="5"/>
  <c r="D51" i="5" s="1"/>
  <c r="D52" i="5" s="1"/>
  <c r="D53" i="5" s="1"/>
  <c r="D54" i="5" s="1"/>
  <c r="I28" i="5"/>
  <c r="I45" i="5" s="1"/>
  <c r="D26" i="5"/>
  <c r="I46" i="5"/>
  <c r="I47" i="5" s="1"/>
  <c r="I48" i="5" s="1"/>
  <c r="J30" i="5"/>
  <c r="J51" i="5" s="1"/>
  <c r="J52" i="5" s="1"/>
  <c r="J53" i="5" s="1"/>
  <c r="J54" i="5" s="1"/>
  <c r="I51" i="5"/>
  <c r="E28" i="5"/>
  <c r="E45" i="5" s="1"/>
  <c r="E46" i="5" s="1"/>
  <c r="E47" i="5" s="1"/>
  <c r="E48" i="5" s="1"/>
  <c r="D45" i="5"/>
  <c r="D46" i="5" s="1"/>
  <c r="D47" i="5" s="1"/>
  <c r="D48" i="5" s="1"/>
  <c r="I52" i="5"/>
  <c r="I53" i="5" s="1"/>
  <c r="I54" i="5" s="1"/>
  <c r="E26" i="5"/>
  <c r="E30" i="5"/>
  <c r="E51" i="5" s="1"/>
  <c r="E52" i="5" s="1"/>
  <c r="E53" i="5" s="1"/>
  <c r="E54" i="5" s="1"/>
  <c r="I26" i="5"/>
  <c r="I32" i="5" s="1"/>
  <c r="K45" i="4"/>
  <c r="K57" i="4"/>
  <c r="K63" i="4"/>
  <c r="F57" i="4"/>
  <c r="D45" i="4"/>
  <c r="F45" i="4" s="1"/>
  <c r="D43" i="4"/>
  <c r="J60" i="4"/>
  <c r="I60" i="4"/>
  <c r="J59" i="4"/>
  <c r="I59" i="4"/>
  <c r="J54" i="4"/>
  <c r="I54" i="4"/>
  <c r="J53" i="4"/>
  <c r="I53" i="4"/>
  <c r="D60" i="4"/>
  <c r="E60" i="4"/>
  <c r="E59" i="4"/>
  <c r="D59" i="4"/>
  <c r="D54" i="4"/>
  <c r="E54" i="4"/>
  <c r="E53" i="4"/>
  <c r="D53" i="4"/>
  <c r="J48" i="4"/>
  <c r="I48" i="4"/>
  <c r="J47" i="4"/>
  <c r="I47" i="4"/>
  <c r="D48" i="4"/>
  <c r="E48" i="4"/>
  <c r="E47" i="4"/>
  <c r="D47" i="4"/>
  <c r="J42" i="4"/>
  <c r="I42" i="4"/>
  <c r="J41" i="4"/>
  <c r="I41" i="4"/>
  <c r="E41" i="4"/>
  <c r="E42" i="4"/>
  <c r="D42" i="4"/>
  <c r="D41" i="4"/>
  <c r="K35" i="4"/>
  <c r="K34" i="4"/>
  <c r="I34" i="4"/>
  <c r="I33" i="4"/>
  <c r="J33" i="4" s="1"/>
  <c r="I31" i="4"/>
  <c r="J31" i="4" s="1"/>
  <c r="I29" i="4"/>
  <c r="I27" i="4"/>
  <c r="F34" i="4"/>
  <c r="F35" i="4"/>
  <c r="D34" i="4"/>
  <c r="D33" i="4"/>
  <c r="E33" i="4" s="1"/>
  <c r="D31" i="4"/>
  <c r="D29" i="4"/>
  <c r="E29" i="4" s="1"/>
  <c r="D27" i="4"/>
  <c r="E27" i="4" s="1"/>
  <c r="J32" i="4"/>
  <c r="J30" i="4"/>
  <c r="J29" i="4"/>
  <c r="J28" i="4"/>
  <c r="J27" i="4"/>
  <c r="J26" i="4"/>
  <c r="E28" i="4"/>
  <c r="E30" i="4"/>
  <c r="E31" i="4"/>
  <c r="E32" i="4"/>
  <c r="E26" i="4"/>
  <c r="E34" i="4" s="1"/>
  <c r="K22" i="4"/>
  <c r="F22" i="4"/>
  <c r="J19" i="4"/>
  <c r="J18" i="4"/>
  <c r="J17" i="4"/>
  <c r="J16" i="4"/>
  <c r="K20" i="4"/>
  <c r="I20" i="4"/>
  <c r="E17" i="4"/>
  <c r="E18" i="4"/>
  <c r="E19" i="4"/>
  <c r="E16" i="4"/>
  <c r="F20" i="4"/>
  <c r="D20" i="4"/>
  <c r="J28" i="5" l="1"/>
  <c r="J45" i="5" s="1"/>
  <c r="J46" i="5" s="1"/>
  <c r="J47" i="5" s="1"/>
  <c r="J48" i="5" s="1"/>
  <c r="K48" i="5" s="1"/>
  <c r="D39" i="5"/>
  <c r="D40" i="5" s="1"/>
  <c r="D41" i="5" s="1"/>
  <c r="D42" i="5" s="1"/>
  <c r="D32" i="5"/>
  <c r="E39" i="5"/>
  <c r="E40" i="5" s="1"/>
  <c r="E41" i="5" s="1"/>
  <c r="E42" i="5" s="1"/>
  <c r="F42" i="5" s="1"/>
  <c r="E32" i="5"/>
  <c r="F48" i="5"/>
  <c r="J26" i="5"/>
  <c r="I39" i="5"/>
  <c r="I40" i="5" s="1"/>
  <c r="I41" i="5" s="1"/>
  <c r="I42" i="5" s="1"/>
  <c r="K54" i="5"/>
  <c r="F54" i="5"/>
  <c r="I35" i="4"/>
  <c r="J35" i="4" s="1"/>
  <c r="J34" i="4"/>
  <c r="E35" i="4"/>
  <c r="D35" i="4"/>
  <c r="J20" i="4"/>
  <c r="E20" i="4"/>
  <c r="J33" i="3"/>
  <c r="A33" i="3"/>
  <c r="D33" i="3" s="1"/>
  <c r="J39" i="5" l="1"/>
  <c r="J40" i="5" s="1"/>
  <c r="J41" i="5" s="1"/>
  <c r="J42" i="5" s="1"/>
  <c r="K42" i="5" s="1"/>
  <c r="K56" i="5" s="1"/>
  <c r="K66" i="5" s="1"/>
  <c r="J32" i="5"/>
  <c r="F56" i="5"/>
  <c r="F66" i="5" s="1"/>
  <c r="AN57" i="2"/>
  <c r="AN56" i="2"/>
  <c r="AN55" i="2"/>
  <c r="AN54" i="2"/>
  <c r="AI55" i="2"/>
  <c r="AI56" i="2"/>
  <c r="AI57" i="2"/>
  <c r="AI54" i="2"/>
  <c r="AL57" i="2"/>
  <c r="AL56" i="2"/>
  <c r="AL55" i="2"/>
  <c r="AL54" i="2"/>
  <c r="AG57" i="2"/>
  <c r="AG56" i="2"/>
  <c r="AG55" i="2"/>
  <c r="AG54" i="2"/>
  <c r="AM57" i="2"/>
  <c r="AM56" i="2"/>
  <c r="AM55" i="2"/>
  <c r="AM54" i="2"/>
  <c r="AH55" i="2"/>
  <c r="AH56" i="2"/>
  <c r="AH57" i="2"/>
  <c r="AH54" i="2"/>
  <c r="AL52" i="2"/>
  <c r="AN52" i="2" s="1"/>
  <c r="AG52" i="2"/>
  <c r="AI52" i="2" s="1"/>
  <c r="AM52" i="2"/>
  <c r="AN50" i="2"/>
  <c r="AN49" i="2"/>
  <c r="AN48" i="2"/>
  <c r="AN47" i="2"/>
  <c r="AM47" i="2"/>
  <c r="AM48" i="2"/>
  <c r="AM49" i="2"/>
  <c r="AM50" i="2"/>
  <c r="AL50" i="2"/>
  <c r="AL49" i="2"/>
  <c r="AL48" i="2"/>
  <c r="AL47" i="2"/>
  <c r="AI50" i="2" l="1"/>
  <c r="AI49" i="2"/>
  <c r="AI48" i="2"/>
  <c r="AI47" i="2"/>
  <c r="AG47" i="2"/>
  <c r="AG48" i="2"/>
  <c r="AG49" i="2"/>
  <c r="AG50" i="2"/>
  <c r="AH52" i="2"/>
  <c r="AH50" i="2"/>
  <c r="AH49" i="2"/>
  <c r="AH48" i="2"/>
  <c r="AH47" i="2"/>
  <c r="AM45" i="2"/>
  <c r="AM44" i="2"/>
  <c r="AH45" i="2"/>
  <c r="AH44" i="2"/>
  <c r="AN40" i="2"/>
  <c r="AM40" i="2"/>
  <c r="AM42" i="2" s="1"/>
  <c r="AL42" i="2"/>
  <c r="AL40" i="2"/>
  <c r="AN39" i="2"/>
  <c r="AM39" i="2"/>
  <c r="AL39" i="2"/>
  <c r="AH42" i="2"/>
  <c r="AG42" i="2"/>
  <c r="AH40" i="2"/>
  <c r="AI40" i="2"/>
  <c r="AG40" i="2"/>
  <c r="AI39" i="2"/>
  <c r="AH39" i="2"/>
  <c r="AG39" i="2"/>
  <c r="AM37" i="2"/>
  <c r="AL37" i="2"/>
  <c r="AH37" i="2"/>
  <c r="AG37" i="2"/>
  <c r="AN24" i="2"/>
  <c r="AI24" i="2"/>
  <c r="AN17" i="2"/>
  <c r="AI17" i="2"/>
  <c r="AN19" i="2"/>
  <c r="AI20" i="2"/>
  <c r="AN23" i="2"/>
  <c r="AI23" i="2"/>
  <c r="AN22" i="2"/>
  <c r="AI21" i="2"/>
  <c r="AN18" i="2"/>
  <c r="AI18" i="2"/>
  <c r="AN21" i="2"/>
  <c r="AI25" i="2"/>
  <c r="AN20" i="2"/>
  <c r="AI19" i="2"/>
  <c r="AN25" i="2"/>
  <c r="AI22" i="2"/>
  <c r="AN16" i="2"/>
  <c r="AI16" i="2"/>
  <c r="AC37" i="2"/>
  <c r="AD37" i="2" s="1"/>
  <c r="AB37" i="2"/>
  <c r="Y37" i="2"/>
  <c r="X37" i="2"/>
  <c r="W37" i="2"/>
  <c r="AD18" i="2"/>
  <c r="AD17" i="2"/>
  <c r="AD20" i="2"/>
  <c r="AD25" i="2"/>
  <c r="AD24" i="2"/>
  <c r="AD23" i="2"/>
  <c r="AD21" i="2"/>
  <c r="AD19" i="2"/>
  <c r="AD22" i="2"/>
  <c r="AD16" i="2"/>
  <c r="Y17" i="2"/>
  <c r="Y19" i="2"/>
  <c r="Y23" i="2"/>
  <c r="Y25" i="2"/>
  <c r="Y24" i="2"/>
  <c r="Y20" i="2"/>
  <c r="Y21" i="2"/>
  <c r="Y22" i="2"/>
  <c r="Y18" i="2"/>
  <c r="Y16" i="2"/>
  <c r="S35" i="2"/>
  <c r="T35" i="2" s="1"/>
  <c r="R35" i="2"/>
  <c r="S28" i="2"/>
  <c r="T28" i="2" s="1"/>
  <c r="R28" i="2"/>
  <c r="S21" i="2"/>
  <c r="R21" i="2"/>
  <c r="N35" i="2"/>
  <c r="M35" i="2"/>
  <c r="N28" i="2"/>
  <c r="M28" i="2"/>
  <c r="N21" i="2"/>
  <c r="O21" i="2" s="1"/>
  <c r="M21" i="2"/>
  <c r="M37" i="2" s="1"/>
  <c r="T18" i="2"/>
  <c r="O18" i="2"/>
  <c r="T25" i="2"/>
  <c r="O25" i="2"/>
  <c r="T19" i="2"/>
  <c r="O19" i="2"/>
  <c r="T26" i="2"/>
  <c r="O26" i="2"/>
  <c r="T16" i="2"/>
  <c r="O16" i="2"/>
  <c r="T30" i="2"/>
  <c r="O30" i="2"/>
  <c r="T23" i="2"/>
  <c r="O23" i="2"/>
  <c r="T17" i="2"/>
  <c r="O17" i="2"/>
  <c r="T31" i="2"/>
  <c r="O31" i="2"/>
  <c r="T24" i="2"/>
  <c r="O24" i="2"/>
  <c r="AN37" i="2" l="1"/>
  <c r="AI37" i="2"/>
  <c r="N37" i="2"/>
  <c r="R37" i="2"/>
  <c r="O35" i="2"/>
  <c r="O37" i="2"/>
  <c r="O43" i="2" s="1"/>
  <c r="O28" i="2"/>
  <c r="T21" i="2"/>
  <c r="T41" i="2" s="1"/>
  <c r="S37" i="2"/>
  <c r="T37" i="2" s="1"/>
  <c r="T43" i="2" s="1"/>
  <c r="O42" i="2" l="1"/>
  <c r="T42" i="2"/>
  <c r="O41" i="2"/>
  <c r="J26" i="2" l="1"/>
  <c r="J25" i="2"/>
  <c r="J24" i="2"/>
  <c r="J18" i="2"/>
  <c r="J17" i="2"/>
  <c r="J16" i="2"/>
  <c r="J44" i="2"/>
  <c r="J42" i="2"/>
  <c r="J36" i="2"/>
  <c r="J34" i="2"/>
  <c r="E26" i="2"/>
  <c r="E25" i="2"/>
  <c r="E24" i="2"/>
  <c r="E18" i="2"/>
  <c r="E17" i="2"/>
  <c r="E16" i="2"/>
  <c r="E44" i="2"/>
  <c r="E42" i="2"/>
  <c r="E36" i="2"/>
  <c r="E34" i="2"/>
  <c r="I28" i="2"/>
  <c r="H28" i="2"/>
  <c r="I20" i="2"/>
  <c r="I30" i="2" s="1"/>
  <c r="H20" i="2"/>
  <c r="H30" i="2" s="1"/>
  <c r="I46" i="2"/>
  <c r="H46" i="2"/>
  <c r="I38" i="2"/>
  <c r="I48" i="2" s="1"/>
  <c r="H38" i="2"/>
  <c r="H48" i="2" s="1"/>
  <c r="D28" i="2"/>
  <c r="C28" i="2"/>
  <c r="D20" i="2"/>
  <c r="D30" i="2" s="1"/>
  <c r="C20" i="2"/>
  <c r="C30" i="2" s="1"/>
  <c r="D46" i="2"/>
  <c r="C46" i="2"/>
  <c r="D38" i="2"/>
  <c r="D48" i="2" s="1"/>
  <c r="C38" i="2"/>
  <c r="C48" i="2" s="1"/>
  <c r="J30" i="2" l="1"/>
  <c r="I50" i="2"/>
  <c r="C50" i="2"/>
  <c r="H50" i="2"/>
  <c r="E48" i="2"/>
  <c r="D50" i="2"/>
  <c r="E30" i="2"/>
  <c r="J48" i="2"/>
  <c r="E38" i="2"/>
  <c r="E46" i="2"/>
  <c r="E20" i="2"/>
  <c r="J46" i="2"/>
  <c r="J20" i="2"/>
  <c r="J38" i="2"/>
  <c r="E28" i="2"/>
  <c r="J28" i="2"/>
  <c r="E50" i="2" l="1"/>
  <c r="E54" i="2" s="1"/>
  <c r="J50" i="2"/>
  <c r="J57" i="2" s="1"/>
  <c r="E58" i="2"/>
  <c r="E56" i="2"/>
  <c r="E59" i="2"/>
  <c r="J55" i="2" l="1"/>
  <c r="E57" i="2"/>
  <c r="J56" i="2"/>
  <c r="E55" i="2"/>
  <c r="J59" i="2"/>
  <c r="J58" i="2"/>
  <c r="J54" i="2"/>
</calcChain>
</file>

<file path=xl/sharedStrings.xml><?xml version="1.0" encoding="utf-8"?>
<sst xmlns="http://schemas.openxmlformats.org/spreadsheetml/2006/main" count="563" uniqueCount="119">
  <si>
    <t>Underdown - Data</t>
  </si>
  <si>
    <t>Rural</t>
  </si>
  <si>
    <t>Total</t>
  </si>
  <si>
    <t>County Total</t>
  </si>
  <si>
    <t>Population</t>
  </si>
  <si>
    <t>Pensioners</t>
  </si>
  <si>
    <t>Dorset</t>
  </si>
  <si>
    <t>South &amp; West</t>
  </si>
  <si>
    <t>Blackmore Vale</t>
  </si>
  <si>
    <t>Suspects</t>
  </si>
  <si>
    <t>Royalist</t>
  </si>
  <si>
    <t>Chalk</t>
  </si>
  <si>
    <t>% variation from County Average</t>
  </si>
  <si>
    <t xml:space="preserve">Chalk Country (R) </t>
  </si>
  <si>
    <t xml:space="preserve">Blackmore Vale (R) </t>
  </si>
  <si>
    <t xml:space="preserve">South &amp; West (P) </t>
  </si>
  <si>
    <t xml:space="preserve">Heathlands (P) </t>
  </si>
  <si>
    <t>"More R"</t>
  </si>
  <si>
    <t>"More P"</t>
  </si>
  <si>
    <t>RP / '000</t>
  </si>
  <si>
    <t>By Location:</t>
  </si>
  <si>
    <t>By Rural / Urban:</t>
  </si>
  <si>
    <t>Rural - Chalk</t>
  </si>
  <si>
    <t>Small Towns &lt;1,000 - Chalk</t>
  </si>
  <si>
    <t>Large Towns &gt;1,000 - Chalk</t>
  </si>
  <si>
    <t xml:space="preserve">Rural - Blackmore Vale </t>
  </si>
  <si>
    <t xml:space="preserve">Small Towns &lt;1,000 - Blackmore Vale </t>
  </si>
  <si>
    <t xml:space="preserve">Large Towns &gt;1,000 - Blackmore Vale </t>
  </si>
  <si>
    <t>Rural - S&amp;W</t>
  </si>
  <si>
    <t>Small Towns &lt;1,000 - S&amp;W</t>
  </si>
  <si>
    <t xml:space="preserve">Large Towns &gt;1,000 - S&amp;W </t>
  </si>
  <si>
    <t xml:space="preserve">Rural - Heathland </t>
  </si>
  <si>
    <t xml:space="preserve">Small Towns &lt;1,000 - Heathland </t>
  </si>
  <si>
    <t xml:space="preserve">Large Towns &gt;1,000 - Heathland </t>
  </si>
  <si>
    <t>Large Towns</t>
  </si>
  <si>
    <t>Small Towns</t>
  </si>
  <si>
    <t>By Concentration:</t>
  </si>
  <si>
    <t>Blackmore Vale + Chalk</t>
  </si>
  <si>
    <t>South &amp; West + Heathland</t>
  </si>
  <si>
    <t>By absolute numbers:</t>
  </si>
  <si>
    <t>Heathland</t>
  </si>
  <si>
    <t>Re-Ordering the Data …</t>
  </si>
  <si>
    <t>Towns</t>
  </si>
  <si>
    <t>Cranborne</t>
  </si>
  <si>
    <t>Wimborne</t>
  </si>
  <si>
    <t>Sherborne</t>
  </si>
  <si>
    <t>Lyme Regis</t>
  </si>
  <si>
    <t>Weymouth</t>
  </si>
  <si>
    <t>Gillingham</t>
  </si>
  <si>
    <t>Beaminster</t>
  </si>
  <si>
    <t>Dorchester</t>
  </si>
  <si>
    <t>Wareham</t>
  </si>
  <si>
    <t>Bridport</t>
  </si>
  <si>
    <t>Netherbury</t>
  </si>
  <si>
    <t>Blandford</t>
  </si>
  <si>
    <t>Sturminster Newton</t>
  </si>
  <si>
    <t>Shaftesbury</t>
  </si>
  <si>
    <t>per '000</t>
  </si>
  <si>
    <t>Landscape</t>
  </si>
  <si>
    <t>R</t>
  </si>
  <si>
    <t>Chalk Country</t>
  </si>
  <si>
    <t>Prediction</t>
  </si>
  <si>
    <t>not - R</t>
  </si>
  <si>
    <t>outlier</t>
  </si>
  <si>
    <t>Mean</t>
  </si>
  <si>
    <t>Question: Is the distribution of allegiance linked to landscape type?</t>
  </si>
  <si>
    <t>Null Hypothesis: No, there is no link.</t>
  </si>
  <si>
    <t>Hypothesis: Yes, different landscape types have different allegiances.</t>
  </si>
  <si>
    <t>Test: Chi-Squared Test of Independence</t>
  </si>
  <si>
    <t>Source:</t>
  </si>
  <si>
    <t>https://www.jmp.com/en_be/statistics-knowledge-portal/chi-square-test/chi-square-test-of-independence.html</t>
  </si>
  <si>
    <t>Contingency Table:</t>
  </si>
  <si>
    <t>Not-Pensioners</t>
  </si>
  <si>
    <t>Not-Suspects</t>
  </si>
  <si>
    <t>Expected Values:</t>
  </si>
  <si>
    <t>Actual / Expected Table:</t>
  </si>
  <si>
    <t>Blackmore Vale (Act)</t>
  </si>
  <si>
    <t>Chalk Country (Act)</t>
  </si>
  <si>
    <t>South &amp; West (Act)</t>
  </si>
  <si>
    <t>Heathland (Act)</t>
  </si>
  <si>
    <t>Total (Act)</t>
  </si>
  <si>
    <t>Blackmore Vale (Exp)</t>
  </si>
  <si>
    <t>Chalk Country (Exp)</t>
  </si>
  <si>
    <t>South &amp; West (Exp)</t>
  </si>
  <si>
    <t>Heathland (Exp)</t>
  </si>
  <si>
    <t>Total (Exp)</t>
  </si>
  <si>
    <t>There are 815 Pensioners in a population of 84,100:</t>
  </si>
  <si>
    <t>There are 1,507 Suspects in a population of 84,100:</t>
  </si>
  <si>
    <t>There are certainly differences.  But are they statistically significant?</t>
  </si>
  <si>
    <t>Test Statistic:</t>
  </si>
  <si>
    <t>Act less Exp</t>
  </si>
  <si>
    <t>Difference ^2</t>
  </si>
  <si>
    <t>D^2 / Exp</t>
  </si>
  <si>
    <t>Test Statistic</t>
  </si>
  <si>
    <t>Significance Level (alpha):</t>
  </si>
  <si>
    <t>Degrees of Freedom:</t>
  </si>
  <si>
    <t>4 x Rows, less 1 = 3.</t>
  </si>
  <si>
    <t>2 x Columns, less 1 = 1.</t>
  </si>
  <si>
    <t>Chi-Squared Value:</t>
  </si>
  <si>
    <t>3 x 1 = 3.</t>
  </si>
  <si>
    <t>Conclusion:</t>
  </si>
  <si>
    <t>REJECT the null hypothesis.</t>
  </si>
  <si>
    <t>Test Statistic &gt; Chi-Squared Value.</t>
  </si>
  <si>
    <t>The Distribution of Allegiance - Testing Underdown's Four Areas</t>
  </si>
  <si>
    <t>There are 507 Pensioners in a population of 67,950:</t>
  </si>
  <si>
    <t>There are 980 Suspects in a population of 67,950:</t>
  </si>
  <si>
    <t>Test Statistic &lt; Chi-Squared Value.</t>
  </si>
  <si>
    <t>ACCEPT the null hypothesis.</t>
  </si>
  <si>
    <t>Blackmore Vale comprises 80% of the Test Statistic.  Retest, excluding Blackmore Vale.</t>
  </si>
  <si>
    <r>
      <t xml:space="preserve">The Distribution of Allegiance - Retesting, </t>
    </r>
    <r>
      <rPr>
        <b/>
        <u/>
        <sz val="11"/>
        <color theme="1"/>
        <rFont val="Calibri"/>
        <family val="2"/>
        <scheme val="minor"/>
      </rPr>
      <t>excluding Blackmore Vale</t>
    </r>
  </si>
  <si>
    <t>There IS NOT a statistically significant link between landscape type and allegiance.</t>
  </si>
  <si>
    <t>There IS a statistically significant link between landscape type and allegiance.</t>
  </si>
  <si>
    <t>Blackmore Vale as a % of the Test Statistic for Pensioners:</t>
  </si>
  <si>
    <t>Blackmore Vale as a % of the Test Statistic for Suspects:</t>
  </si>
  <si>
    <t>(Excluding Blackmore Vale)</t>
  </si>
  <si>
    <t>3 x Rows, less 1 = 2.</t>
  </si>
  <si>
    <t>&lt; corrected 21/11/23</t>
  </si>
  <si>
    <t>2 x 1 = 2.</t>
  </si>
  <si>
    <t>There IS a statistically significant link between landscape type and allegiance - but barely.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</si>
</sst>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-* #,##0_-;\-* #,##0_-;_-* &quot;-&quot;??_-;_-@_-"/>
    <numFmt numFmtId="165" formatCode="#,##0.00;\(#,##0.00\)"/>
    <numFmt numFmtId="166" formatCode="#,##0;\(#,##0\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21">
    <xf numFmtId="0" fontId="0" fillId="0" borderId="0" xfId="0"/>
    <xf numFmtId="0" fontId="2" fillId="0" borderId="0" xfId="0" applyFont="1"/>
    <xf numFmtId="0" fontId="0" fillId="0" borderId="0" xfId="0" applyAlignment="1">
      <alignment horizontal="right"/>
    </xf>
    <xf numFmtId="2" fontId="0" fillId="0" borderId="0" xfId="0" applyNumberFormat="1"/>
    <xf numFmtId="9" fontId="0" fillId="0" borderId="0" xfId="1" applyFont="1"/>
    <xf numFmtId="0" fontId="2" fillId="0" borderId="0" xfId="0" applyFont="1" applyAlignment="1">
      <alignment horizontal="left"/>
    </xf>
    <xf numFmtId="0" fontId="0" fillId="0" borderId="0" xfId="0" quotePrefix="1"/>
    <xf numFmtId="164" fontId="0" fillId="0" borderId="0" xfId="2" applyNumberFormat="1" applyFont="1"/>
    <xf numFmtId="164" fontId="0" fillId="0" borderId="0" xfId="2" applyNumberFormat="1" applyFont="1" applyAlignment="1">
      <alignment horizontal="right"/>
    </xf>
    <xf numFmtId="164" fontId="0" fillId="0" borderId="1" xfId="2" applyNumberFormat="1" applyFont="1" applyBorder="1"/>
    <xf numFmtId="2" fontId="0" fillId="0" borderId="1" xfId="0" applyNumberFormat="1" applyBorder="1"/>
    <xf numFmtId="164" fontId="0" fillId="0" borderId="0" xfId="0" applyNumberFormat="1"/>
    <xf numFmtId="164" fontId="0" fillId="0" borderId="1" xfId="0" applyNumberFormat="1" applyBorder="1"/>
    <xf numFmtId="0" fontId="0" fillId="0" borderId="2" xfId="0" applyBorder="1"/>
    <xf numFmtId="0" fontId="0" fillId="0" borderId="2" xfId="0" applyBorder="1" applyAlignment="1">
      <alignment horizontal="right"/>
    </xf>
    <xf numFmtId="164" fontId="0" fillId="0" borderId="2" xfId="2" applyNumberFormat="1" applyFont="1" applyBorder="1"/>
    <xf numFmtId="165" fontId="0" fillId="0" borderId="0" xfId="0" applyNumberFormat="1"/>
    <xf numFmtId="165" fontId="0" fillId="0" borderId="3" xfId="0" applyNumberFormat="1" applyBorder="1"/>
    <xf numFmtId="166" fontId="0" fillId="0" borderId="0" xfId="0" applyNumberFormat="1"/>
    <xf numFmtId="0" fontId="0" fillId="0" borderId="1" xfId="0" applyBorder="1"/>
    <xf numFmtId="10" fontId="0" fillId="0" borderId="0" xfId="1" applyNumberFormat="1" applyFont="1"/>
  </cellXfs>
  <cellStyles count="3">
    <cellStyle name="Comma" xfId="2" builtinId="3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AB7C87-2421-4DE5-8428-55A71462C21B}">
  <sheetPr>
    <pageSetUpPr fitToPage="1"/>
  </sheetPr>
  <dimension ref="B2:AN59"/>
  <sheetViews>
    <sheetView topLeftCell="A16" zoomScale="80" zoomScaleNormal="80" workbookViewId="0">
      <selection activeCell="D20" sqref="D20"/>
    </sheetView>
  </sheetViews>
  <sheetFormatPr defaultRowHeight="15" x14ac:dyDescent="0.25"/>
  <cols>
    <col min="1" max="1" width="3.7109375" customWidth="1"/>
    <col min="2" max="2" width="38.5703125" bestFit="1" customWidth="1"/>
    <col min="3" max="3" width="12" bestFit="1" customWidth="1"/>
    <col min="4" max="4" width="12.140625" bestFit="1" customWidth="1"/>
    <col min="5" max="5" width="9.28515625" bestFit="1" customWidth="1"/>
    <col min="6" max="6" width="3.7109375" customWidth="1"/>
    <col min="7" max="7" width="38.5703125" bestFit="1" customWidth="1"/>
    <col min="8" max="8" width="12" bestFit="1" customWidth="1"/>
    <col min="9" max="9" width="9.85546875" bestFit="1" customWidth="1"/>
    <col min="10" max="10" width="9.28515625" bestFit="1" customWidth="1"/>
    <col min="11" max="11" width="3.7109375" customWidth="1"/>
    <col min="12" max="12" width="36.7109375" bestFit="1" customWidth="1"/>
    <col min="13" max="13" width="12" bestFit="1" customWidth="1"/>
    <col min="14" max="14" width="12.140625" bestFit="1" customWidth="1"/>
    <col min="15" max="15" width="9.28515625" bestFit="1" customWidth="1"/>
    <col min="16" max="16" width="3.7109375" customWidth="1"/>
    <col min="17" max="17" width="38.5703125" bestFit="1" customWidth="1"/>
    <col min="18" max="18" width="12" bestFit="1" customWidth="1"/>
    <col min="19" max="19" width="9.85546875" bestFit="1" customWidth="1"/>
    <col min="20" max="20" width="9.28515625" bestFit="1" customWidth="1"/>
    <col min="21" max="21" width="3.7109375" customWidth="1"/>
    <col min="22" max="22" width="38.5703125" bestFit="1" customWidth="1"/>
    <col min="23" max="23" width="12" bestFit="1" customWidth="1"/>
    <col min="24" max="24" width="12.140625" bestFit="1" customWidth="1"/>
    <col min="25" max="25" width="9.28515625" bestFit="1" customWidth="1"/>
    <col min="26" max="26" width="3.7109375" customWidth="1"/>
    <col min="27" max="27" width="38.5703125" bestFit="1" customWidth="1"/>
    <col min="28" max="28" width="12" bestFit="1" customWidth="1"/>
    <col min="29" max="29" width="9.85546875" bestFit="1" customWidth="1"/>
    <col min="30" max="30" width="9.28515625" bestFit="1" customWidth="1"/>
    <col min="31" max="31" width="3.7109375" customWidth="1"/>
    <col min="32" max="32" width="38.5703125" bestFit="1" customWidth="1"/>
    <col min="33" max="33" width="12" bestFit="1" customWidth="1"/>
    <col min="34" max="34" width="12.140625" bestFit="1" customWidth="1"/>
    <col min="35" max="35" width="9.28515625" bestFit="1" customWidth="1"/>
    <col min="36" max="36" width="3.7109375" customWidth="1"/>
    <col min="37" max="37" width="38.5703125" bestFit="1" customWidth="1"/>
    <col min="38" max="38" width="12" bestFit="1" customWidth="1"/>
    <col min="39" max="39" width="9.85546875" bestFit="1" customWidth="1"/>
    <col min="40" max="40" width="9.28515625" bestFit="1" customWidth="1"/>
    <col min="41" max="41" width="3.7109375" customWidth="1"/>
  </cols>
  <sheetData>
    <row r="2" spans="2:40" x14ac:dyDescent="0.25">
      <c r="B2" s="1" t="s">
        <v>0</v>
      </c>
      <c r="L2" s="1" t="s">
        <v>41</v>
      </c>
    </row>
    <row r="4" spans="2:40" x14ac:dyDescent="0.25">
      <c r="B4" t="s">
        <v>20</v>
      </c>
      <c r="L4" t="s">
        <v>21</v>
      </c>
      <c r="V4" t="s">
        <v>36</v>
      </c>
      <c r="AF4" t="s">
        <v>39</v>
      </c>
    </row>
    <row r="8" spans="2:40" x14ac:dyDescent="0.25">
      <c r="G8" s="1"/>
    </row>
    <row r="11" spans="2:40" x14ac:dyDescent="0.25">
      <c r="B11" s="5" t="s">
        <v>6</v>
      </c>
      <c r="C11" s="2" t="s">
        <v>4</v>
      </c>
      <c r="D11" s="2" t="s">
        <v>10</v>
      </c>
      <c r="E11" s="2" t="s">
        <v>19</v>
      </c>
      <c r="G11" s="5" t="s">
        <v>6</v>
      </c>
      <c r="H11" s="2" t="s">
        <v>4</v>
      </c>
      <c r="I11" s="2" t="s">
        <v>10</v>
      </c>
      <c r="J11" s="2" t="s">
        <v>19</v>
      </c>
      <c r="L11" s="5" t="s">
        <v>6</v>
      </c>
      <c r="M11" s="2" t="s">
        <v>4</v>
      </c>
      <c r="N11" s="2" t="s">
        <v>10</v>
      </c>
      <c r="O11" s="2" t="s">
        <v>19</v>
      </c>
      <c r="Q11" s="5" t="s">
        <v>6</v>
      </c>
      <c r="R11" s="2" t="s">
        <v>4</v>
      </c>
      <c r="S11" s="2" t="s">
        <v>10</v>
      </c>
      <c r="T11" s="2" t="s">
        <v>19</v>
      </c>
      <c r="V11" s="5" t="s">
        <v>6</v>
      </c>
      <c r="W11" s="2" t="s">
        <v>4</v>
      </c>
      <c r="X11" s="2" t="s">
        <v>10</v>
      </c>
      <c r="Y11" s="2" t="s">
        <v>19</v>
      </c>
      <c r="AA11" s="5" t="s">
        <v>6</v>
      </c>
      <c r="AB11" s="2" t="s">
        <v>4</v>
      </c>
      <c r="AC11" s="2" t="s">
        <v>10</v>
      </c>
      <c r="AD11" s="2" t="s">
        <v>19</v>
      </c>
      <c r="AF11" s="5" t="s">
        <v>6</v>
      </c>
      <c r="AG11" s="2" t="s">
        <v>4</v>
      </c>
      <c r="AH11" s="2" t="s">
        <v>10</v>
      </c>
      <c r="AI11" s="2" t="s">
        <v>19</v>
      </c>
      <c r="AK11" s="5" t="s">
        <v>6</v>
      </c>
      <c r="AL11" s="2" t="s">
        <v>4</v>
      </c>
      <c r="AM11" s="2" t="s">
        <v>10</v>
      </c>
      <c r="AN11" s="2" t="s">
        <v>19</v>
      </c>
    </row>
    <row r="12" spans="2:40" x14ac:dyDescent="0.25">
      <c r="B12" s="1" t="s">
        <v>5</v>
      </c>
      <c r="D12" s="2" t="s">
        <v>5</v>
      </c>
      <c r="G12" s="1" t="s">
        <v>9</v>
      </c>
      <c r="I12" s="2" t="s">
        <v>9</v>
      </c>
      <c r="L12" s="1" t="s">
        <v>5</v>
      </c>
      <c r="N12" s="2" t="s">
        <v>5</v>
      </c>
      <c r="Q12" s="1" t="s">
        <v>9</v>
      </c>
      <c r="S12" s="2" t="s">
        <v>9</v>
      </c>
      <c r="V12" s="1" t="s">
        <v>5</v>
      </c>
      <c r="X12" s="2" t="s">
        <v>5</v>
      </c>
      <c r="AA12" s="1" t="s">
        <v>9</v>
      </c>
      <c r="AC12" s="2" t="s">
        <v>9</v>
      </c>
      <c r="AF12" s="1" t="s">
        <v>5</v>
      </c>
      <c r="AH12" s="2" t="s">
        <v>5</v>
      </c>
      <c r="AK12" s="1" t="s">
        <v>9</v>
      </c>
      <c r="AM12" s="2" t="s">
        <v>9</v>
      </c>
    </row>
    <row r="13" spans="2:40" x14ac:dyDescent="0.25">
      <c r="B13" s="1"/>
      <c r="D13" s="2"/>
      <c r="G13" s="1"/>
      <c r="I13" s="2"/>
    </row>
    <row r="14" spans="2:40" x14ac:dyDescent="0.25">
      <c r="B14" t="s">
        <v>13</v>
      </c>
      <c r="G14" t="s">
        <v>13</v>
      </c>
    </row>
    <row r="16" spans="2:40" x14ac:dyDescent="0.25">
      <c r="B16" t="s">
        <v>22</v>
      </c>
      <c r="C16" s="7">
        <v>29700</v>
      </c>
      <c r="D16" s="7">
        <v>146</v>
      </c>
      <c r="E16" s="3">
        <f>+D16/C16*1000</f>
        <v>4.9158249158249161</v>
      </c>
      <c r="G16" t="s">
        <v>22</v>
      </c>
      <c r="H16" s="7">
        <v>29700</v>
      </c>
      <c r="I16" s="7">
        <v>338</v>
      </c>
      <c r="J16" s="3">
        <f>+I16/H16*1000</f>
        <v>11.380471380471381</v>
      </c>
      <c r="L16" t="s">
        <v>27</v>
      </c>
      <c r="M16" s="7">
        <v>4800</v>
      </c>
      <c r="N16" s="7">
        <v>196</v>
      </c>
      <c r="O16" s="3">
        <f>+N16/M16*1000</f>
        <v>40.833333333333336</v>
      </c>
      <c r="Q16" t="s">
        <v>27</v>
      </c>
      <c r="R16" s="7">
        <v>4800</v>
      </c>
      <c r="S16" s="7">
        <v>400</v>
      </c>
      <c r="T16" s="3">
        <f>+S16/R16*1000</f>
        <v>83.333333333333329</v>
      </c>
      <c r="V16" t="s">
        <v>27</v>
      </c>
      <c r="W16" s="7">
        <v>4800</v>
      </c>
      <c r="X16" s="7">
        <v>196</v>
      </c>
      <c r="Y16" s="3">
        <f t="shared" ref="Y16:Y25" si="0">+X16/W16*1000</f>
        <v>40.833333333333336</v>
      </c>
      <c r="AA16" t="s">
        <v>27</v>
      </c>
      <c r="AB16" s="7">
        <v>4800</v>
      </c>
      <c r="AC16" s="7">
        <v>400</v>
      </c>
      <c r="AD16" s="3">
        <f t="shared" ref="AD16:AD25" si="1">+AC16/AB16*1000</f>
        <v>83.333333333333329</v>
      </c>
      <c r="AF16" t="s">
        <v>27</v>
      </c>
      <c r="AG16" s="7">
        <v>4800</v>
      </c>
      <c r="AH16" s="7">
        <v>196</v>
      </c>
      <c r="AI16" s="3">
        <f t="shared" ref="AI16:AI25" si="2">+AH16/AG16*1000</f>
        <v>40.833333333333336</v>
      </c>
      <c r="AK16" t="s">
        <v>27</v>
      </c>
      <c r="AL16" s="7">
        <v>4800</v>
      </c>
      <c r="AM16" s="7">
        <v>400</v>
      </c>
      <c r="AN16" s="3">
        <f t="shared" ref="AN16:AN25" si="3">+AM16/AL16*1000</f>
        <v>83.333333333333329</v>
      </c>
    </row>
    <row r="17" spans="2:40" x14ac:dyDescent="0.25">
      <c r="B17" t="s">
        <v>23</v>
      </c>
      <c r="C17" s="7">
        <v>3300</v>
      </c>
      <c r="D17" s="7">
        <v>64</v>
      </c>
      <c r="E17" s="3">
        <f t="shared" ref="E17:E20" si="4">+D17/C17*1000</f>
        <v>19.393939393939394</v>
      </c>
      <c r="G17" t="s">
        <v>23</v>
      </c>
      <c r="H17" s="7">
        <v>3300</v>
      </c>
      <c r="I17" s="7">
        <v>108</v>
      </c>
      <c r="J17" s="3">
        <f t="shared" ref="J17:J20" si="5">+I17/H17*1000</f>
        <v>32.727272727272727</v>
      </c>
      <c r="L17" t="s">
        <v>24</v>
      </c>
      <c r="M17" s="7">
        <v>7000</v>
      </c>
      <c r="N17" s="7">
        <v>98</v>
      </c>
      <c r="O17" s="3">
        <f>+N17/M17*1000</f>
        <v>14</v>
      </c>
      <c r="Q17" t="s">
        <v>24</v>
      </c>
      <c r="R17" s="7">
        <v>7000</v>
      </c>
      <c r="S17" s="7">
        <v>81</v>
      </c>
      <c r="T17" s="3">
        <f>+S17/R17*1000</f>
        <v>11.571428571428571</v>
      </c>
      <c r="V17" t="s">
        <v>23</v>
      </c>
      <c r="W17" s="7">
        <v>3300</v>
      </c>
      <c r="X17" s="7">
        <v>64</v>
      </c>
      <c r="Y17" s="3">
        <f t="shared" si="0"/>
        <v>19.393939393939394</v>
      </c>
      <c r="AA17" t="s">
        <v>26</v>
      </c>
      <c r="AB17" s="7">
        <v>850</v>
      </c>
      <c r="AC17" s="7">
        <v>32</v>
      </c>
      <c r="AD17" s="3">
        <f t="shared" si="1"/>
        <v>37.647058823529406</v>
      </c>
      <c r="AF17" t="s">
        <v>22</v>
      </c>
      <c r="AG17" s="7">
        <v>29700</v>
      </c>
      <c r="AH17" s="7">
        <v>146</v>
      </c>
      <c r="AI17" s="3">
        <f t="shared" si="2"/>
        <v>4.9158249158249161</v>
      </c>
      <c r="AK17" t="s">
        <v>22</v>
      </c>
      <c r="AL17" s="7">
        <v>29700</v>
      </c>
      <c r="AM17" s="7">
        <v>338</v>
      </c>
      <c r="AN17" s="3">
        <f t="shared" si="3"/>
        <v>11.380471380471381</v>
      </c>
    </row>
    <row r="18" spans="2:40" x14ac:dyDescent="0.25">
      <c r="B18" t="s">
        <v>24</v>
      </c>
      <c r="C18" s="7">
        <v>7000</v>
      </c>
      <c r="D18" s="7">
        <v>98</v>
      </c>
      <c r="E18" s="3">
        <f t="shared" si="4"/>
        <v>14</v>
      </c>
      <c r="G18" t="s">
        <v>24</v>
      </c>
      <c r="H18" s="7">
        <v>7000</v>
      </c>
      <c r="I18" s="7">
        <v>81</v>
      </c>
      <c r="J18" s="3">
        <f t="shared" si="5"/>
        <v>11.571428571428571</v>
      </c>
      <c r="L18" t="s">
        <v>33</v>
      </c>
      <c r="M18" s="7">
        <v>3500</v>
      </c>
      <c r="N18" s="7">
        <v>27</v>
      </c>
      <c r="O18" s="3">
        <f>+N18/M18*1000</f>
        <v>7.7142857142857144</v>
      </c>
      <c r="Q18" t="s">
        <v>33</v>
      </c>
      <c r="R18" s="7">
        <v>3500</v>
      </c>
      <c r="S18" s="7">
        <v>89</v>
      </c>
      <c r="T18" s="3">
        <f>+S18/R18*1000</f>
        <v>25.428571428571431</v>
      </c>
      <c r="V18" t="s">
        <v>24</v>
      </c>
      <c r="W18" s="7">
        <v>7000</v>
      </c>
      <c r="X18" s="7">
        <v>98</v>
      </c>
      <c r="Y18" s="3">
        <f t="shared" si="0"/>
        <v>14</v>
      </c>
      <c r="AA18" t="s">
        <v>23</v>
      </c>
      <c r="AB18" s="7">
        <v>3300</v>
      </c>
      <c r="AC18" s="7">
        <v>108</v>
      </c>
      <c r="AD18" s="3">
        <f t="shared" si="1"/>
        <v>32.727272727272727</v>
      </c>
      <c r="AF18" t="s">
        <v>25</v>
      </c>
      <c r="AG18" s="7">
        <v>10500</v>
      </c>
      <c r="AH18" s="7">
        <v>110</v>
      </c>
      <c r="AI18" s="3">
        <f t="shared" si="2"/>
        <v>10.476190476190476</v>
      </c>
      <c r="AK18" t="s">
        <v>28</v>
      </c>
      <c r="AL18" s="7">
        <v>12700</v>
      </c>
      <c r="AM18" s="7">
        <v>208</v>
      </c>
      <c r="AN18" s="3">
        <f t="shared" si="3"/>
        <v>16.377952755905515</v>
      </c>
    </row>
    <row r="19" spans="2:40" x14ac:dyDescent="0.25">
      <c r="C19" s="7"/>
      <c r="D19" s="7"/>
      <c r="E19" s="3"/>
      <c r="H19" s="7"/>
      <c r="I19" s="7"/>
      <c r="J19" s="3"/>
      <c r="L19" t="s">
        <v>30</v>
      </c>
      <c r="M19" s="7">
        <v>7500</v>
      </c>
      <c r="N19" s="7">
        <v>68</v>
      </c>
      <c r="O19" s="3">
        <f>+N19/M19*1000</f>
        <v>9.0666666666666664</v>
      </c>
      <c r="Q19" t="s">
        <v>30</v>
      </c>
      <c r="R19" s="7">
        <v>7500</v>
      </c>
      <c r="S19" s="7">
        <v>87</v>
      </c>
      <c r="T19" s="3">
        <f>+S19/R19*1000</f>
        <v>11.6</v>
      </c>
      <c r="V19" t="s">
        <v>26</v>
      </c>
      <c r="W19" s="7">
        <v>850</v>
      </c>
      <c r="X19" s="7">
        <v>9</v>
      </c>
      <c r="Y19" s="3">
        <f t="shared" si="0"/>
        <v>10.588235294117647</v>
      </c>
      <c r="AA19" t="s">
        <v>33</v>
      </c>
      <c r="AB19" s="7">
        <v>3500</v>
      </c>
      <c r="AC19" s="7">
        <v>89</v>
      </c>
      <c r="AD19" s="3">
        <f t="shared" si="1"/>
        <v>25.428571428571431</v>
      </c>
      <c r="AF19" t="s">
        <v>24</v>
      </c>
      <c r="AG19" s="7">
        <v>7000</v>
      </c>
      <c r="AH19" s="7">
        <v>98</v>
      </c>
      <c r="AI19" s="3">
        <f t="shared" si="2"/>
        <v>14</v>
      </c>
      <c r="AK19" t="s">
        <v>25</v>
      </c>
      <c r="AL19" s="7">
        <v>10500</v>
      </c>
      <c r="AM19" s="7">
        <v>120</v>
      </c>
      <c r="AN19" s="3">
        <f t="shared" si="3"/>
        <v>11.428571428571429</v>
      </c>
    </row>
    <row r="20" spans="2:40" x14ac:dyDescent="0.25">
      <c r="B20" t="s">
        <v>2</v>
      </c>
      <c r="C20" s="7">
        <f>SUM(C16:C19)</f>
        <v>40000</v>
      </c>
      <c r="D20" s="7">
        <f>SUM(D16:D19)</f>
        <v>308</v>
      </c>
      <c r="E20" s="3">
        <f t="shared" si="4"/>
        <v>7.7</v>
      </c>
      <c r="G20" t="s">
        <v>2</v>
      </c>
      <c r="H20" s="7">
        <f>SUM(H16:H19)</f>
        <v>40000</v>
      </c>
      <c r="I20" s="7">
        <f>SUM(I16:I19)</f>
        <v>527</v>
      </c>
      <c r="J20" s="3">
        <f t="shared" si="5"/>
        <v>13.174999999999999</v>
      </c>
      <c r="V20" t="s">
        <v>25</v>
      </c>
      <c r="W20" s="7">
        <v>10500</v>
      </c>
      <c r="X20" s="7">
        <v>110</v>
      </c>
      <c r="Y20" s="3">
        <f t="shared" si="0"/>
        <v>10.476190476190476</v>
      </c>
      <c r="AA20" t="s">
        <v>28</v>
      </c>
      <c r="AB20" s="7">
        <v>12700</v>
      </c>
      <c r="AC20" s="7">
        <v>208</v>
      </c>
      <c r="AD20" s="3">
        <f t="shared" si="1"/>
        <v>16.377952755905515</v>
      </c>
      <c r="AF20" t="s">
        <v>28</v>
      </c>
      <c r="AG20" s="7">
        <v>12700</v>
      </c>
      <c r="AH20" s="7">
        <v>87</v>
      </c>
      <c r="AI20" s="3">
        <f t="shared" si="2"/>
        <v>6.8503937007874018</v>
      </c>
      <c r="AK20" t="s">
        <v>23</v>
      </c>
      <c r="AL20" s="7">
        <v>3300</v>
      </c>
      <c r="AM20" s="7">
        <v>108</v>
      </c>
      <c r="AN20" s="3">
        <f t="shared" si="3"/>
        <v>32.727272727272727</v>
      </c>
    </row>
    <row r="21" spans="2:40" x14ac:dyDescent="0.25">
      <c r="C21" s="7"/>
      <c r="D21" s="7"/>
      <c r="E21" s="3"/>
      <c r="H21" s="7"/>
      <c r="I21" s="7"/>
      <c r="J21" s="3"/>
      <c r="L21" t="s">
        <v>2</v>
      </c>
      <c r="M21" s="11">
        <f>SUM(M16:M20)</f>
        <v>22800</v>
      </c>
      <c r="N21" s="11">
        <f>SUM(N16:N20)</f>
        <v>389</v>
      </c>
      <c r="O21" s="3">
        <f>+N21/M21*1000</f>
        <v>17.061403508771932</v>
      </c>
      <c r="R21" s="11">
        <f>SUM(R16:R20)</f>
        <v>22800</v>
      </c>
      <c r="S21" s="11">
        <f>SUM(S16:S20)</f>
        <v>657</v>
      </c>
      <c r="T21" s="3">
        <f>+S21/R21*1000</f>
        <v>28.815789473684212</v>
      </c>
      <c r="V21" t="s">
        <v>30</v>
      </c>
      <c r="W21" s="7">
        <v>7500</v>
      </c>
      <c r="X21" s="7">
        <v>68</v>
      </c>
      <c r="Y21" s="3">
        <f t="shared" si="0"/>
        <v>9.0666666666666664</v>
      </c>
      <c r="AA21" t="s">
        <v>30</v>
      </c>
      <c r="AB21" s="7">
        <v>7500</v>
      </c>
      <c r="AC21" s="7">
        <v>87</v>
      </c>
      <c r="AD21" s="3">
        <f t="shared" si="1"/>
        <v>11.6</v>
      </c>
      <c r="AF21" t="s">
        <v>30</v>
      </c>
      <c r="AG21" s="7">
        <v>7500</v>
      </c>
      <c r="AH21" s="7">
        <v>68</v>
      </c>
      <c r="AI21" s="3">
        <f t="shared" si="2"/>
        <v>9.0666666666666664</v>
      </c>
      <c r="AK21" t="s">
        <v>33</v>
      </c>
      <c r="AL21" s="7">
        <v>3500</v>
      </c>
      <c r="AM21" s="7">
        <v>89</v>
      </c>
      <c r="AN21" s="3">
        <f t="shared" si="3"/>
        <v>25.428571428571431</v>
      </c>
    </row>
    <row r="22" spans="2:40" x14ac:dyDescent="0.25">
      <c r="B22" t="s">
        <v>14</v>
      </c>
      <c r="C22" s="7"/>
      <c r="D22" s="7"/>
      <c r="G22" t="s">
        <v>14</v>
      </c>
      <c r="H22" s="7"/>
      <c r="I22" s="7"/>
      <c r="V22" t="s">
        <v>33</v>
      </c>
      <c r="W22" s="7">
        <v>3500</v>
      </c>
      <c r="X22" s="7">
        <v>27</v>
      </c>
      <c r="Y22" s="3">
        <f t="shared" si="0"/>
        <v>7.7142857142857144</v>
      </c>
      <c r="AA22" t="s">
        <v>24</v>
      </c>
      <c r="AB22" s="7">
        <v>7000</v>
      </c>
      <c r="AC22" s="7">
        <v>81</v>
      </c>
      <c r="AD22" s="3">
        <f t="shared" si="1"/>
        <v>11.571428571428571</v>
      </c>
      <c r="AF22" t="s">
        <v>23</v>
      </c>
      <c r="AG22" s="7">
        <v>3300</v>
      </c>
      <c r="AH22" s="7">
        <v>64</v>
      </c>
      <c r="AI22" s="3">
        <f t="shared" si="2"/>
        <v>19.393939393939394</v>
      </c>
      <c r="AK22" t="s">
        <v>30</v>
      </c>
      <c r="AL22" s="7">
        <v>7500</v>
      </c>
      <c r="AM22" s="7">
        <v>87</v>
      </c>
      <c r="AN22" s="3">
        <f t="shared" si="3"/>
        <v>11.6</v>
      </c>
    </row>
    <row r="23" spans="2:40" x14ac:dyDescent="0.25">
      <c r="C23" s="7"/>
      <c r="D23" s="7"/>
      <c r="H23" s="7"/>
      <c r="I23" s="7"/>
      <c r="L23" t="s">
        <v>25</v>
      </c>
      <c r="M23" s="7">
        <v>10500</v>
      </c>
      <c r="N23" s="7">
        <v>110</v>
      </c>
      <c r="O23" s="3">
        <f>+N23/M23*1000</f>
        <v>10.476190476190476</v>
      </c>
      <c r="Q23" t="s">
        <v>25</v>
      </c>
      <c r="R23" s="7">
        <v>10500</v>
      </c>
      <c r="S23" s="7">
        <v>120</v>
      </c>
      <c r="T23" s="3">
        <f>+S23/R23*1000</f>
        <v>11.428571428571429</v>
      </c>
      <c r="V23" t="s">
        <v>28</v>
      </c>
      <c r="W23" s="7">
        <v>12700</v>
      </c>
      <c r="X23" s="7">
        <v>87</v>
      </c>
      <c r="Y23" s="3">
        <f t="shared" si="0"/>
        <v>6.8503937007874018</v>
      </c>
      <c r="AA23" t="s">
        <v>25</v>
      </c>
      <c r="AB23" s="7">
        <v>10500</v>
      </c>
      <c r="AC23" s="7">
        <v>120</v>
      </c>
      <c r="AD23" s="3">
        <f t="shared" si="1"/>
        <v>11.428571428571429</v>
      </c>
      <c r="AF23" t="s">
        <v>33</v>
      </c>
      <c r="AG23" s="7">
        <v>3500</v>
      </c>
      <c r="AH23" s="7">
        <v>27</v>
      </c>
      <c r="AI23" s="3">
        <f t="shared" si="2"/>
        <v>7.7142857142857144</v>
      </c>
      <c r="AK23" t="s">
        <v>24</v>
      </c>
      <c r="AL23" s="7">
        <v>7000</v>
      </c>
      <c r="AM23" s="7">
        <v>81</v>
      </c>
      <c r="AN23" s="3">
        <f t="shared" si="3"/>
        <v>11.571428571428571</v>
      </c>
    </row>
    <row r="24" spans="2:40" x14ac:dyDescent="0.25">
      <c r="B24" t="s">
        <v>25</v>
      </c>
      <c r="C24" s="7">
        <v>10500</v>
      </c>
      <c r="D24" s="7">
        <v>110</v>
      </c>
      <c r="E24" s="3">
        <f>+D24/C24*1000</f>
        <v>10.476190476190476</v>
      </c>
      <c r="G24" t="s">
        <v>25</v>
      </c>
      <c r="H24" s="7">
        <v>10500</v>
      </c>
      <c r="I24" s="7">
        <v>120</v>
      </c>
      <c r="J24" s="3">
        <f>+I24/H24*1000</f>
        <v>11.428571428571429</v>
      </c>
      <c r="L24" t="s">
        <v>22</v>
      </c>
      <c r="M24" s="7">
        <v>29700</v>
      </c>
      <c r="N24" s="7">
        <v>146</v>
      </c>
      <c r="O24" s="3">
        <f>+N24/M24*1000</f>
        <v>4.9158249158249161</v>
      </c>
      <c r="Q24" t="s">
        <v>22</v>
      </c>
      <c r="R24" s="7">
        <v>29700</v>
      </c>
      <c r="S24" s="7">
        <v>338</v>
      </c>
      <c r="T24" s="3">
        <f>+S24/R24*1000</f>
        <v>11.380471380471381</v>
      </c>
      <c r="V24" t="s">
        <v>22</v>
      </c>
      <c r="W24" s="7">
        <v>29700</v>
      </c>
      <c r="X24" s="7">
        <v>146</v>
      </c>
      <c r="Y24" s="3">
        <f t="shared" si="0"/>
        <v>4.9158249158249161</v>
      </c>
      <c r="AA24" t="s">
        <v>22</v>
      </c>
      <c r="AB24" s="7">
        <v>29700</v>
      </c>
      <c r="AC24" s="7">
        <v>338</v>
      </c>
      <c r="AD24" s="3">
        <f t="shared" si="1"/>
        <v>11.380471380471381</v>
      </c>
      <c r="AF24" t="s">
        <v>31</v>
      </c>
      <c r="AG24" s="7">
        <v>4250</v>
      </c>
      <c r="AH24" s="7">
        <v>10</v>
      </c>
      <c r="AI24" s="3">
        <f t="shared" si="2"/>
        <v>2.3529411764705879</v>
      </c>
      <c r="AK24" t="s">
        <v>31</v>
      </c>
      <c r="AL24" s="7">
        <v>4250</v>
      </c>
      <c r="AM24" s="7">
        <v>44</v>
      </c>
      <c r="AN24" s="3">
        <f t="shared" si="3"/>
        <v>10.352941176470589</v>
      </c>
    </row>
    <row r="25" spans="2:40" x14ac:dyDescent="0.25">
      <c r="B25" t="s">
        <v>26</v>
      </c>
      <c r="C25" s="7">
        <v>850</v>
      </c>
      <c r="D25" s="7">
        <v>9</v>
      </c>
      <c r="E25" s="3">
        <f>+D25/C25*1000</f>
        <v>10.588235294117647</v>
      </c>
      <c r="G25" t="s">
        <v>26</v>
      </c>
      <c r="H25" s="7">
        <v>850</v>
      </c>
      <c r="I25" s="7">
        <v>32</v>
      </c>
      <c r="J25" s="3">
        <f>+I25/H25*1000</f>
        <v>37.647058823529406</v>
      </c>
      <c r="L25" t="s">
        <v>31</v>
      </c>
      <c r="M25" s="7">
        <v>4250</v>
      </c>
      <c r="N25" s="7">
        <v>10</v>
      </c>
      <c r="O25" s="3">
        <f>+N25/M25*1000</f>
        <v>2.3529411764705879</v>
      </c>
      <c r="Q25" t="s">
        <v>31</v>
      </c>
      <c r="R25" s="7">
        <v>4250</v>
      </c>
      <c r="S25" s="7">
        <v>44</v>
      </c>
      <c r="T25" s="3">
        <f>+S25/R25*1000</f>
        <v>10.352941176470589</v>
      </c>
      <c r="V25" t="s">
        <v>31</v>
      </c>
      <c r="W25" s="7">
        <v>4250</v>
      </c>
      <c r="X25" s="7">
        <v>10</v>
      </c>
      <c r="Y25" s="3">
        <f t="shared" si="0"/>
        <v>2.3529411764705879</v>
      </c>
      <c r="AA25" t="s">
        <v>31</v>
      </c>
      <c r="AB25" s="7">
        <v>4250</v>
      </c>
      <c r="AC25" s="7">
        <v>44</v>
      </c>
      <c r="AD25" s="3">
        <f t="shared" si="1"/>
        <v>10.352941176470589</v>
      </c>
      <c r="AF25" t="s">
        <v>26</v>
      </c>
      <c r="AG25" s="7">
        <v>850</v>
      </c>
      <c r="AH25" s="7">
        <v>9</v>
      </c>
      <c r="AI25" s="3">
        <f t="shared" si="2"/>
        <v>10.588235294117647</v>
      </c>
      <c r="AK25" t="s">
        <v>26</v>
      </c>
      <c r="AL25" s="7">
        <v>850</v>
      </c>
      <c r="AM25" s="7">
        <v>32</v>
      </c>
      <c r="AN25" s="3">
        <f t="shared" si="3"/>
        <v>37.647058823529406</v>
      </c>
    </row>
    <row r="26" spans="2:40" x14ac:dyDescent="0.25">
      <c r="B26" t="s">
        <v>27</v>
      </c>
      <c r="C26" s="7">
        <v>4800</v>
      </c>
      <c r="D26" s="7">
        <v>196</v>
      </c>
      <c r="E26" s="3">
        <f>+D26/C26*1000</f>
        <v>40.833333333333336</v>
      </c>
      <c r="G26" t="s">
        <v>27</v>
      </c>
      <c r="H26" s="7">
        <v>4800</v>
      </c>
      <c r="I26" s="7">
        <v>400</v>
      </c>
      <c r="J26" s="3">
        <f>+I26/H26*1000</f>
        <v>83.333333333333329</v>
      </c>
      <c r="L26" t="s">
        <v>28</v>
      </c>
      <c r="M26" s="7">
        <v>12700</v>
      </c>
      <c r="N26" s="7">
        <v>87</v>
      </c>
      <c r="O26" s="3">
        <f>+N26/M26*1000</f>
        <v>6.8503937007874018</v>
      </c>
      <c r="Q26" t="s">
        <v>28</v>
      </c>
      <c r="R26" s="7">
        <v>12700</v>
      </c>
      <c r="S26" s="7">
        <v>208</v>
      </c>
      <c r="T26" s="3">
        <f>+S26/R26*1000</f>
        <v>16.377952755905515</v>
      </c>
      <c r="AB26" s="7"/>
      <c r="AC26" s="7"/>
      <c r="AD26" s="3"/>
      <c r="AL26" s="7"/>
      <c r="AM26" s="7"/>
      <c r="AN26" s="3"/>
    </row>
    <row r="27" spans="2:40" x14ac:dyDescent="0.25">
      <c r="C27" s="7"/>
      <c r="D27" s="7"/>
      <c r="E27" s="3"/>
      <c r="H27" s="7"/>
      <c r="I27" s="7"/>
      <c r="J27" s="3"/>
      <c r="AB27" s="7"/>
      <c r="AC27" s="7"/>
      <c r="AD27" s="3"/>
      <c r="AL27" s="7"/>
      <c r="AM27" s="7"/>
      <c r="AN27" s="3"/>
    </row>
    <row r="28" spans="2:40" x14ac:dyDescent="0.25">
      <c r="B28" t="s">
        <v>2</v>
      </c>
      <c r="C28" s="7">
        <f>SUM(C24:C27)</f>
        <v>16150</v>
      </c>
      <c r="D28" s="7">
        <f>SUM(D24:D27)</f>
        <v>315</v>
      </c>
      <c r="E28" s="3">
        <f>+D28/C28*1000</f>
        <v>19.504643962848295</v>
      </c>
      <c r="G28" t="s">
        <v>2</v>
      </c>
      <c r="H28" s="7">
        <f>SUM(H24:H27)</f>
        <v>16150</v>
      </c>
      <c r="I28" s="7">
        <f>SUM(I24:I27)</f>
        <v>552</v>
      </c>
      <c r="J28" s="3">
        <f>+I28/H28*1000</f>
        <v>34.179566563467489</v>
      </c>
      <c r="L28" t="s">
        <v>2</v>
      </c>
      <c r="M28" s="11">
        <f>SUM(M23:M27)</f>
        <v>57150</v>
      </c>
      <c r="N28" s="11">
        <f>SUM(N23:N27)</f>
        <v>353</v>
      </c>
      <c r="O28" s="3">
        <f>+N28/M28*1000</f>
        <v>6.1767279090113743</v>
      </c>
      <c r="R28" s="11">
        <f>SUM(R23:R27)</f>
        <v>57150</v>
      </c>
      <c r="S28" s="11">
        <f>SUM(S23:S27)</f>
        <v>710</v>
      </c>
      <c r="T28" s="3">
        <f>+S28/R28*1000</f>
        <v>12.42344706911636</v>
      </c>
      <c r="W28" s="11"/>
      <c r="X28" s="11"/>
      <c r="Y28" s="3"/>
      <c r="AG28" s="11"/>
      <c r="AH28" s="11"/>
      <c r="AI28" s="3"/>
    </row>
    <row r="29" spans="2:40" x14ac:dyDescent="0.25">
      <c r="C29" s="7"/>
      <c r="D29" s="7"/>
      <c r="E29" s="3"/>
      <c r="H29" s="7"/>
      <c r="I29" s="7"/>
      <c r="J29" s="3"/>
      <c r="W29" s="11"/>
      <c r="X29" s="11"/>
      <c r="Y29" s="3"/>
      <c r="AB29" s="11"/>
      <c r="AC29" s="11"/>
      <c r="AD29" s="3"/>
      <c r="AG29" s="11"/>
      <c r="AH29" s="11"/>
      <c r="AI29" s="3"/>
      <c r="AL29" s="11"/>
      <c r="AM29" s="11"/>
      <c r="AN29" s="3"/>
    </row>
    <row r="30" spans="2:40" x14ac:dyDescent="0.25">
      <c r="B30" s="6" t="s">
        <v>17</v>
      </c>
      <c r="C30" s="9">
        <f>+C20+C28</f>
        <v>56150</v>
      </c>
      <c r="D30" s="9">
        <f>+D20+D28</f>
        <v>623</v>
      </c>
      <c r="E30" s="10">
        <f>+D30/C30*1000</f>
        <v>11.095280498664293</v>
      </c>
      <c r="G30" s="6" t="s">
        <v>17</v>
      </c>
      <c r="H30" s="9">
        <f>+H20+H28</f>
        <v>56150</v>
      </c>
      <c r="I30" s="9">
        <f>+I20+I28</f>
        <v>1079</v>
      </c>
      <c r="J30" s="10">
        <f>+I30/H30*1000</f>
        <v>19.216384683882456</v>
      </c>
      <c r="L30" t="s">
        <v>26</v>
      </c>
      <c r="M30" s="7">
        <v>850</v>
      </c>
      <c r="N30" s="7">
        <v>9</v>
      </c>
      <c r="O30" s="3">
        <f>+N30/M30*1000</f>
        <v>10.588235294117647</v>
      </c>
      <c r="Q30" t="s">
        <v>26</v>
      </c>
      <c r="R30" s="7">
        <v>850</v>
      </c>
      <c r="S30" s="7">
        <v>32</v>
      </c>
      <c r="T30" s="3">
        <f>+S30/R30*1000</f>
        <v>37.647058823529406</v>
      </c>
    </row>
    <row r="31" spans="2:40" x14ac:dyDescent="0.25">
      <c r="B31" s="1"/>
      <c r="C31" s="7"/>
      <c r="D31" s="8"/>
      <c r="G31" s="1"/>
      <c r="H31" s="7"/>
      <c r="I31" s="8"/>
      <c r="L31" t="s">
        <v>23</v>
      </c>
      <c r="M31" s="7">
        <v>3300</v>
      </c>
      <c r="N31" s="7">
        <v>64</v>
      </c>
      <c r="O31" s="3">
        <f>+N31/M31*1000</f>
        <v>19.393939393939394</v>
      </c>
      <c r="Q31" t="s">
        <v>23</v>
      </c>
      <c r="R31" s="7">
        <v>3300</v>
      </c>
      <c r="S31" s="7">
        <v>108</v>
      </c>
      <c r="T31" s="3">
        <f>+S31/R31*1000</f>
        <v>32.727272727272727</v>
      </c>
    </row>
    <row r="32" spans="2:40" x14ac:dyDescent="0.25">
      <c r="B32" t="s">
        <v>15</v>
      </c>
      <c r="C32" s="7"/>
      <c r="D32" s="7"/>
      <c r="G32" t="s">
        <v>15</v>
      </c>
      <c r="H32" s="7"/>
      <c r="I32" s="7"/>
      <c r="L32" t="s">
        <v>32</v>
      </c>
      <c r="M32" s="7"/>
      <c r="N32" s="7"/>
      <c r="O32" s="3"/>
      <c r="Q32" t="s">
        <v>32</v>
      </c>
      <c r="R32" s="7"/>
      <c r="S32" s="7"/>
      <c r="T32" s="3"/>
      <c r="W32" s="7"/>
      <c r="X32" s="7"/>
      <c r="Y32" s="3"/>
      <c r="AB32" s="11"/>
      <c r="AC32" s="11"/>
      <c r="AD32" s="3"/>
      <c r="AG32" s="7"/>
      <c r="AH32" s="7"/>
      <c r="AI32" s="3"/>
      <c r="AL32" s="11"/>
      <c r="AM32" s="11"/>
      <c r="AN32" s="3"/>
    </row>
    <row r="33" spans="2:40" x14ac:dyDescent="0.25">
      <c r="C33" s="7"/>
      <c r="D33" s="7"/>
      <c r="H33" s="7"/>
      <c r="I33" s="7"/>
      <c r="L33" t="s">
        <v>29</v>
      </c>
      <c r="M33" s="7"/>
      <c r="N33" s="7"/>
      <c r="O33" s="3"/>
      <c r="Q33" t="s">
        <v>29</v>
      </c>
      <c r="R33" s="7"/>
      <c r="S33" s="7"/>
      <c r="T33" s="3"/>
      <c r="W33" s="7"/>
      <c r="X33" s="7"/>
      <c r="Y33" s="3"/>
      <c r="AG33" s="7"/>
      <c r="AH33" s="7"/>
      <c r="AI33" s="3"/>
    </row>
    <row r="34" spans="2:40" x14ac:dyDescent="0.25">
      <c r="B34" t="s">
        <v>28</v>
      </c>
      <c r="C34" s="7">
        <v>12700</v>
      </c>
      <c r="D34" s="7">
        <v>87</v>
      </c>
      <c r="E34" s="3">
        <f>+D34/C34*1000</f>
        <v>6.8503937007874018</v>
      </c>
      <c r="G34" t="s">
        <v>28</v>
      </c>
      <c r="H34" s="7">
        <v>12700</v>
      </c>
      <c r="I34" s="7">
        <v>208</v>
      </c>
      <c r="J34" s="3">
        <f>+I34/H34*1000</f>
        <v>16.377952755905515</v>
      </c>
    </row>
    <row r="35" spans="2:40" x14ac:dyDescent="0.25">
      <c r="B35" t="s">
        <v>29</v>
      </c>
      <c r="C35" s="7"/>
      <c r="D35" s="7"/>
      <c r="E35" s="3"/>
      <c r="G35" t="s">
        <v>29</v>
      </c>
      <c r="H35" s="7"/>
      <c r="I35" s="7"/>
      <c r="J35" s="3"/>
      <c r="L35" t="s">
        <v>2</v>
      </c>
      <c r="M35" s="11">
        <f>SUM(M30:M34)</f>
        <v>4150</v>
      </c>
      <c r="N35" s="11">
        <f>SUM(N30:N34)</f>
        <v>73</v>
      </c>
      <c r="O35" s="3">
        <f>+N35/M35*1000</f>
        <v>17.590361445783131</v>
      </c>
      <c r="Q35" t="s">
        <v>2</v>
      </c>
      <c r="R35" s="11">
        <f>SUM(R30:R34)</f>
        <v>4150</v>
      </c>
      <c r="S35" s="11">
        <f>SUM(S30:S34)</f>
        <v>140</v>
      </c>
      <c r="T35" s="3">
        <f>+S35/R35*1000</f>
        <v>33.734939759036145</v>
      </c>
    </row>
    <row r="36" spans="2:40" x14ac:dyDescent="0.25">
      <c r="B36" t="s">
        <v>30</v>
      </c>
      <c r="C36" s="7">
        <v>7500</v>
      </c>
      <c r="D36" s="7">
        <v>68</v>
      </c>
      <c r="E36" s="3">
        <f t="shared" ref="E36:E38" si="6">+D36/C36*1000</f>
        <v>9.0666666666666664</v>
      </c>
      <c r="G36" t="s">
        <v>30</v>
      </c>
      <c r="H36" s="7">
        <v>7500</v>
      </c>
      <c r="I36" s="7">
        <v>87</v>
      </c>
      <c r="J36" s="3">
        <f t="shared" ref="J36:J38" si="7">+I36/H36*1000</f>
        <v>11.6</v>
      </c>
    </row>
    <row r="37" spans="2:40" x14ac:dyDescent="0.25">
      <c r="C37" s="7"/>
      <c r="D37" s="7"/>
      <c r="E37" s="3"/>
      <c r="H37" s="7"/>
      <c r="I37" s="7"/>
      <c r="J37" s="3"/>
      <c r="L37" t="s">
        <v>3</v>
      </c>
      <c r="M37" s="12">
        <f>+M21+M28+M35</f>
        <v>84100</v>
      </c>
      <c r="N37" s="12">
        <f>+N21+N28+N35</f>
        <v>815</v>
      </c>
      <c r="O37" s="10">
        <f>+N37/M37*1000</f>
        <v>9.6908442330558859</v>
      </c>
      <c r="Q37" t="s">
        <v>3</v>
      </c>
      <c r="R37" s="12">
        <f>+R21+R28+R35</f>
        <v>84100</v>
      </c>
      <c r="S37" s="12">
        <f>+S21+S28+S35</f>
        <v>1507</v>
      </c>
      <c r="T37" s="10">
        <f>+S37/R37*1000</f>
        <v>17.919143876337692</v>
      </c>
      <c r="V37" t="s">
        <v>3</v>
      </c>
      <c r="W37" s="12">
        <f>SUM(W16:W36)</f>
        <v>84100</v>
      </c>
      <c r="X37" s="12">
        <f>SUM(X16:X36)</f>
        <v>815</v>
      </c>
      <c r="Y37" s="10">
        <f>+X37/W37*1000</f>
        <v>9.6908442330558859</v>
      </c>
      <c r="AA37" t="s">
        <v>3</v>
      </c>
      <c r="AB37" s="12">
        <f>SUM(AB16:AB36)</f>
        <v>84100</v>
      </c>
      <c r="AC37" s="12">
        <f>SUM(AC16:AC36)</f>
        <v>1507</v>
      </c>
      <c r="AD37" s="10">
        <f>+AC37/AB37*1000</f>
        <v>17.919143876337692</v>
      </c>
      <c r="AF37" t="s">
        <v>3</v>
      </c>
      <c r="AG37" s="12">
        <f>SUM(AG16:AG36)</f>
        <v>84100</v>
      </c>
      <c r="AH37" s="12">
        <f>SUM(AH16:AH36)</f>
        <v>815</v>
      </c>
      <c r="AI37" s="10">
        <f>+AH37/AG37*1000</f>
        <v>9.6908442330558859</v>
      </c>
      <c r="AK37" t="s">
        <v>3</v>
      </c>
      <c r="AL37" s="12">
        <f>SUM(AL16:AL36)</f>
        <v>84100</v>
      </c>
      <c r="AM37" s="12">
        <f>SUM(AM16:AM36)</f>
        <v>1507</v>
      </c>
      <c r="AN37" s="10">
        <f>+AM37/AL37*1000</f>
        <v>17.919143876337692</v>
      </c>
    </row>
    <row r="38" spans="2:40" x14ac:dyDescent="0.25">
      <c r="B38" t="s">
        <v>2</v>
      </c>
      <c r="C38" s="7">
        <f>SUM(C34:C37)</f>
        <v>20200</v>
      </c>
      <c r="D38" s="7">
        <f>SUM(D34:D37)</f>
        <v>155</v>
      </c>
      <c r="E38" s="3">
        <f t="shared" si="6"/>
        <v>7.673267326732673</v>
      </c>
      <c r="G38" t="s">
        <v>2</v>
      </c>
      <c r="H38" s="7">
        <f>SUM(H34:H37)</f>
        <v>20200</v>
      </c>
      <c r="I38" s="7">
        <f>SUM(I34:I37)</f>
        <v>295</v>
      </c>
      <c r="J38" s="3">
        <f t="shared" si="7"/>
        <v>14.603960396039605</v>
      </c>
    </row>
    <row r="39" spans="2:40" x14ac:dyDescent="0.25">
      <c r="B39" s="1"/>
      <c r="C39" s="7"/>
      <c r="D39" s="8"/>
      <c r="G39" s="1"/>
      <c r="H39" s="7"/>
      <c r="I39" s="8"/>
      <c r="L39" t="s">
        <v>12</v>
      </c>
      <c r="Q39" t="s">
        <v>12</v>
      </c>
      <c r="AF39" t="s">
        <v>37</v>
      </c>
      <c r="AG39" s="11">
        <f>+AG16+AG17+AG18+AG19+AG22+AG25</f>
        <v>56150</v>
      </c>
      <c r="AH39" s="11">
        <f>+AH16+AH17+AH18+AH19+AH22+AH25</f>
        <v>623</v>
      </c>
      <c r="AI39" s="3">
        <f>+AH39/AG39*1000</f>
        <v>11.095280498664293</v>
      </c>
      <c r="AK39" t="s">
        <v>37</v>
      </c>
      <c r="AL39" s="11">
        <f>+AL16+AL17+AL19+AL20+AL23+AL25</f>
        <v>56150</v>
      </c>
      <c r="AM39" s="11">
        <f>+AM16+AM17+AM19+AM20+AM23+AM25</f>
        <v>1079</v>
      </c>
      <c r="AN39" s="3">
        <f>+AM39/AL39*1000</f>
        <v>19.216384683882456</v>
      </c>
    </row>
    <row r="40" spans="2:40" x14ac:dyDescent="0.25">
      <c r="B40" t="s">
        <v>16</v>
      </c>
      <c r="C40" s="7"/>
      <c r="D40" s="7"/>
      <c r="G40" t="s">
        <v>16</v>
      </c>
      <c r="H40" s="7"/>
      <c r="I40" s="7"/>
      <c r="AF40" t="s">
        <v>38</v>
      </c>
      <c r="AG40" s="11">
        <f>+AG20+AG21+AG23+AG24</f>
        <v>27950</v>
      </c>
      <c r="AH40" s="11">
        <f>+AH20+AH21+AH23+AH24</f>
        <v>192</v>
      </c>
      <c r="AI40" s="3">
        <f>+AH40/AG40*1000</f>
        <v>6.8694096601073342</v>
      </c>
      <c r="AK40" t="s">
        <v>38</v>
      </c>
      <c r="AL40" s="11">
        <f>+AL18+AL21+AL22+AL24</f>
        <v>27950</v>
      </c>
      <c r="AM40" s="11">
        <f>+AM18+AM21+AM22+AM24</f>
        <v>428</v>
      </c>
      <c r="AN40" s="3">
        <f>+AM40/AL40*1000</f>
        <v>15.313059033989267</v>
      </c>
    </row>
    <row r="41" spans="2:40" x14ac:dyDescent="0.25">
      <c r="C41" s="7"/>
      <c r="D41" s="7"/>
      <c r="H41" s="7"/>
      <c r="I41" s="7"/>
      <c r="L41" t="s">
        <v>34</v>
      </c>
      <c r="O41" s="4">
        <f>+O21/O37</f>
        <v>1.7605693682057908</v>
      </c>
      <c r="Q41" t="s">
        <v>34</v>
      </c>
      <c r="T41" s="4">
        <f>+T21/T37</f>
        <v>1.6081007927915345</v>
      </c>
    </row>
    <row r="42" spans="2:40" x14ac:dyDescent="0.25">
      <c r="B42" t="s">
        <v>31</v>
      </c>
      <c r="C42" s="7">
        <v>4250</v>
      </c>
      <c r="D42" s="7">
        <v>10</v>
      </c>
      <c r="E42" s="3">
        <f>+D42/C42*1000</f>
        <v>2.3529411764705879</v>
      </c>
      <c r="G42" t="s">
        <v>31</v>
      </c>
      <c r="H42" s="7">
        <v>4250</v>
      </c>
      <c r="I42" s="7">
        <v>44</v>
      </c>
      <c r="J42" s="3">
        <f>+I42/H42*1000</f>
        <v>10.352941176470589</v>
      </c>
      <c r="L42" t="s">
        <v>1</v>
      </c>
      <c r="O42" s="4">
        <f>+O28/O37</f>
        <v>0.63737768975197129</v>
      </c>
      <c r="Q42" t="s">
        <v>1</v>
      </c>
      <c r="T42" s="4">
        <f>+T28/T37</f>
        <v>0.69330583842912141</v>
      </c>
      <c r="AG42" s="11">
        <f>SUM(AG39:AG41)</f>
        <v>84100</v>
      </c>
      <c r="AH42" s="11">
        <f>SUM(AH39:AH41)</f>
        <v>815</v>
      </c>
      <c r="AL42" s="11">
        <f>SUM(AL39:AL41)</f>
        <v>84100</v>
      </c>
      <c r="AM42" s="11">
        <f>SUM(AM39:AM41)</f>
        <v>1507</v>
      </c>
    </row>
    <row r="43" spans="2:40" x14ac:dyDescent="0.25">
      <c r="B43" t="s">
        <v>32</v>
      </c>
      <c r="C43" s="7"/>
      <c r="D43" s="7"/>
      <c r="E43" s="3"/>
      <c r="G43" t="s">
        <v>32</v>
      </c>
      <c r="H43" s="7"/>
      <c r="I43" s="7"/>
      <c r="J43" s="3"/>
      <c r="L43" t="s">
        <v>35</v>
      </c>
      <c r="O43" s="4">
        <f>+O35/O37</f>
        <v>1.8151526350801979</v>
      </c>
      <c r="Q43" t="s">
        <v>35</v>
      </c>
      <c r="T43" s="4">
        <f>+T35/T37</f>
        <v>1.8826200621996947</v>
      </c>
    </row>
    <row r="44" spans="2:40" x14ac:dyDescent="0.25">
      <c r="B44" t="s">
        <v>33</v>
      </c>
      <c r="C44" s="7">
        <v>3500</v>
      </c>
      <c r="D44" s="7">
        <v>27</v>
      </c>
      <c r="E44" s="3">
        <f t="shared" ref="E44:E50" si="8">+D44/C44*1000</f>
        <v>7.7142857142857144</v>
      </c>
      <c r="G44" t="s">
        <v>33</v>
      </c>
      <c r="H44" s="7">
        <v>3500</v>
      </c>
      <c r="I44" s="7">
        <v>89</v>
      </c>
      <c r="J44" s="3">
        <f t="shared" ref="J44:J46" si="9">+I44/H44*1000</f>
        <v>25.428571428571431</v>
      </c>
      <c r="AF44" t="s">
        <v>37</v>
      </c>
      <c r="AH44" s="4">
        <f>+AH39/AH37</f>
        <v>0.76441717791411046</v>
      </c>
      <c r="AK44" t="s">
        <v>37</v>
      </c>
      <c r="AM44" s="4">
        <f>+AM39/AM37</f>
        <v>0.71599203715992032</v>
      </c>
    </row>
    <row r="45" spans="2:40" x14ac:dyDescent="0.25">
      <c r="C45" s="7"/>
      <c r="D45" s="7"/>
      <c r="E45" s="3"/>
      <c r="H45" s="7"/>
      <c r="I45" s="7"/>
      <c r="J45" s="3"/>
      <c r="AF45" t="s">
        <v>38</v>
      </c>
      <c r="AH45" s="4">
        <f>+AH40/AH37</f>
        <v>0.23558282208588957</v>
      </c>
      <c r="AK45" t="s">
        <v>38</v>
      </c>
      <c r="AM45" s="4">
        <f>+AM40/AM37</f>
        <v>0.28400796284007962</v>
      </c>
    </row>
    <row r="46" spans="2:40" x14ac:dyDescent="0.25">
      <c r="B46" t="s">
        <v>2</v>
      </c>
      <c r="C46" s="7">
        <f>SUM(C42:C45)</f>
        <v>7750</v>
      </c>
      <c r="D46" s="7">
        <f>SUM(D42:D45)</f>
        <v>37</v>
      </c>
      <c r="E46" s="3">
        <f t="shared" si="8"/>
        <v>4.7741935483870961</v>
      </c>
      <c r="G46" t="s">
        <v>2</v>
      </c>
      <c r="H46" s="7">
        <f>SUM(H42:H45)</f>
        <v>7750</v>
      </c>
      <c r="I46" s="7">
        <f>SUM(I42:I45)</f>
        <v>133</v>
      </c>
      <c r="J46" s="3">
        <f t="shared" si="9"/>
        <v>17.161290322580644</v>
      </c>
    </row>
    <row r="47" spans="2:40" x14ac:dyDescent="0.25">
      <c r="B47" s="1"/>
      <c r="C47" s="7"/>
      <c r="D47" s="8"/>
      <c r="G47" s="1"/>
      <c r="H47" s="7"/>
      <c r="I47" s="8"/>
      <c r="AF47" t="s">
        <v>8</v>
      </c>
      <c r="AG47" s="11">
        <f>+AG16+AG18+AG25</f>
        <v>16150</v>
      </c>
      <c r="AH47" s="11">
        <f>+AH16+AH18+AH25</f>
        <v>315</v>
      </c>
      <c r="AI47" s="3">
        <f t="shared" ref="AI47:AI50" si="10">+AH47/AG47*1000</f>
        <v>19.504643962848295</v>
      </c>
      <c r="AK47" t="s">
        <v>8</v>
      </c>
      <c r="AL47" s="11">
        <f>+AL16+AL19+AL25</f>
        <v>16150</v>
      </c>
      <c r="AM47" s="11">
        <f>+AM16+AM19+AM25</f>
        <v>552</v>
      </c>
      <c r="AN47" s="3">
        <f t="shared" ref="AN47:AN50" si="11">+AM47/AL47*1000</f>
        <v>34.179566563467489</v>
      </c>
    </row>
    <row r="48" spans="2:40" x14ac:dyDescent="0.25">
      <c r="B48" s="6" t="s">
        <v>18</v>
      </c>
      <c r="C48" s="9">
        <f>+C38+C46</f>
        <v>27950</v>
      </c>
      <c r="D48" s="9">
        <f>+D38+D46</f>
        <v>192</v>
      </c>
      <c r="E48" s="10">
        <f t="shared" si="8"/>
        <v>6.8694096601073342</v>
      </c>
      <c r="G48" s="6" t="s">
        <v>18</v>
      </c>
      <c r="H48" s="9">
        <f>+H38+H46</f>
        <v>27950</v>
      </c>
      <c r="I48" s="9">
        <f>+I38+I46</f>
        <v>428</v>
      </c>
      <c r="J48" s="10">
        <f t="shared" ref="J48" si="12">+I48/H48*1000</f>
        <v>15.313059033989267</v>
      </c>
      <c r="AF48" t="s">
        <v>11</v>
      </c>
      <c r="AG48" s="11">
        <f>+AG17+AG19+AG22</f>
        <v>40000</v>
      </c>
      <c r="AH48" s="11">
        <f>+AH17+AH19+AH22</f>
        <v>308</v>
      </c>
      <c r="AI48" s="3">
        <f t="shared" si="10"/>
        <v>7.7</v>
      </c>
      <c r="AK48" t="s">
        <v>11</v>
      </c>
      <c r="AL48" s="11">
        <f>+AL17+AL20+AL23</f>
        <v>40000</v>
      </c>
      <c r="AM48" s="11">
        <f>+AM17+AM20+AM23</f>
        <v>527</v>
      </c>
      <c r="AN48" s="3">
        <f t="shared" si="11"/>
        <v>13.174999999999999</v>
      </c>
    </row>
    <row r="49" spans="2:40" x14ac:dyDescent="0.25">
      <c r="C49" s="7"/>
      <c r="D49" s="7"/>
      <c r="H49" s="7"/>
      <c r="I49" s="7"/>
      <c r="AF49" t="s">
        <v>7</v>
      </c>
      <c r="AG49" s="11">
        <f>+AG20+AG21</f>
        <v>20200</v>
      </c>
      <c r="AH49" s="11">
        <f>+AH20+AH21</f>
        <v>155</v>
      </c>
      <c r="AI49" s="3">
        <f t="shared" si="10"/>
        <v>7.673267326732673</v>
      </c>
      <c r="AK49" t="s">
        <v>7</v>
      </c>
      <c r="AL49" s="11">
        <f>+AL18+AL22</f>
        <v>20200</v>
      </c>
      <c r="AM49" s="11">
        <f>+AM18+AM22</f>
        <v>295</v>
      </c>
      <c r="AN49" s="3">
        <f t="shared" si="11"/>
        <v>14.603960396039605</v>
      </c>
    </row>
    <row r="50" spans="2:40" x14ac:dyDescent="0.25">
      <c r="B50" t="s">
        <v>3</v>
      </c>
      <c r="C50" s="9">
        <f>+C30+C48</f>
        <v>84100</v>
      </c>
      <c r="D50" s="9">
        <f>+D30+D48</f>
        <v>815</v>
      </c>
      <c r="E50" s="10">
        <f t="shared" si="8"/>
        <v>9.6908442330558859</v>
      </c>
      <c r="G50" t="s">
        <v>3</v>
      </c>
      <c r="H50" s="9">
        <f>+H30+H48</f>
        <v>84100</v>
      </c>
      <c r="I50" s="9">
        <f>+I30+I48</f>
        <v>1507</v>
      </c>
      <c r="J50" s="10">
        <f t="shared" ref="J50" si="13">+I50/H50*1000</f>
        <v>17.919143876337692</v>
      </c>
      <c r="AF50" t="s">
        <v>40</v>
      </c>
      <c r="AG50" s="11">
        <f>+AG23+AG24</f>
        <v>7750</v>
      </c>
      <c r="AH50" s="11">
        <f>+AH23+AH24</f>
        <v>37</v>
      </c>
      <c r="AI50" s="3">
        <f t="shared" si="10"/>
        <v>4.7741935483870961</v>
      </c>
      <c r="AK50" t="s">
        <v>40</v>
      </c>
      <c r="AL50" s="11">
        <f>+AL21+AL24</f>
        <v>7750</v>
      </c>
      <c r="AM50" s="11">
        <f>+AM21+AM24</f>
        <v>133</v>
      </c>
      <c r="AN50" s="3">
        <f t="shared" si="11"/>
        <v>17.161290322580644</v>
      </c>
    </row>
    <row r="52" spans="2:40" x14ac:dyDescent="0.25">
      <c r="B52" t="s">
        <v>12</v>
      </c>
      <c r="G52" t="s">
        <v>12</v>
      </c>
      <c r="AG52" s="11">
        <f>SUM(AG47:AG51)</f>
        <v>84100</v>
      </c>
      <c r="AH52" s="11">
        <f>SUM(AH47:AH51)</f>
        <v>815</v>
      </c>
      <c r="AI52" s="10">
        <f>+AH52/AG52*1000</f>
        <v>9.6908442330558859</v>
      </c>
      <c r="AL52" s="11">
        <f>SUM(AL47:AL51)</f>
        <v>84100</v>
      </c>
      <c r="AM52" s="11">
        <f>SUM(AM47:AM51)</f>
        <v>1507</v>
      </c>
      <c r="AN52" s="10">
        <f>+AM52/AL52*1000</f>
        <v>17.919143876337692</v>
      </c>
    </row>
    <row r="54" spans="2:40" x14ac:dyDescent="0.25">
      <c r="B54" t="s">
        <v>13</v>
      </c>
      <c r="E54" s="4">
        <f>+E20/E50</f>
        <v>0.79456441717791415</v>
      </c>
      <c r="G54" t="s">
        <v>13</v>
      </c>
      <c r="J54" s="4">
        <f>+J20/J50</f>
        <v>0.73524717982747179</v>
      </c>
      <c r="AF54" t="s">
        <v>8</v>
      </c>
      <c r="AG54" s="4">
        <f>+AG47/AG$52</f>
        <v>0.19203329369797859</v>
      </c>
      <c r="AH54" s="4">
        <f>+AH47/AH$52</f>
        <v>0.38650306748466257</v>
      </c>
      <c r="AI54" s="4">
        <f>+AH54/AG54</f>
        <v>2.0126878003380884</v>
      </c>
      <c r="AK54" t="s">
        <v>8</v>
      </c>
      <c r="AL54" s="4">
        <f>+AL47/AL$52</f>
        <v>0.19203329369797859</v>
      </c>
      <c r="AM54" s="4">
        <f>+AM47/AM$52</f>
        <v>0.36629064366290642</v>
      </c>
      <c r="AN54" s="4">
        <f>+AM54/AL54</f>
        <v>1.9074330112724727</v>
      </c>
    </row>
    <row r="55" spans="2:40" x14ac:dyDescent="0.25">
      <c r="B55" t="s">
        <v>14</v>
      </c>
      <c r="E55" s="4">
        <f>+E30/E50</f>
        <v>1.1449240367333338</v>
      </c>
      <c r="G55" t="s">
        <v>14</v>
      </c>
      <c r="J55" s="4">
        <f>+J30/J50</f>
        <v>1.0723941286758558</v>
      </c>
      <c r="AF55" t="s">
        <v>11</v>
      </c>
      <c r="AG55" s="4">
        <f t="shared" ref="AG55:AH57" si="14">+AG48/AG$52</f>
        <v>0.47562425683709869</v>
      </c>
      <c r="AH55" s="4">
        <f t="shared" si="14"/>
        <v>0.37791411042944784</v>
      </c>
      <c r="AI55" s="4">
        <f t="shared" ref="AI55:AI57" si="15">+AH55/AG55</f>
        <v>0.79456441717791404</v>
      </c>
      <c r="AK55" t="s">
        <v>11</v>
      </c>
      <c r="AL55" s="4">
        <f t="shared" ref="AL55" si="16">+AL48/AL$52</f>
        <v>0.47562425683709869</v>
      </c>
      <c r="AM55" s="4">
        <f t="shared" ref="AM55:AM57" si="17">+AM48/AM$52</f>
        <v>0.34970139349701396</v>
      </c>
      <c r="AN55" s="4">
        <f t="shared" ref="AN55:AN57" si="18">+AM55/AL55</f>
        <v>0.7352471798274719</v>
      </c>
    </row>
    <row r="56" spans="2:40" x14ac:dyDescent="0.25">
      <c r="B56" t="s">
        <v>15</v>
      </c>
      <c r="E56" s="4">
        <f>+E38/E50</f>
        <v>0.79180586770333472</v>
      </c>
      <c r="G56" t="s">
        <v>15</v>
      </c>
      <c r="J56" s="4">
        <f>+J38/J50</f>
        <v>0.814992083149921</v>
      </c>
      <c r="AF56" t="s">
        <v>7</v>
      </c>
      <c r="AG56" s="4">
        <f t="shared" si="14"/>
        <v>0.24019024970273484</v>
      </c>
      <c r="AH56" s="4">
        <f t="shared" si="14"/>
        <v>0.19018404907975461</v>
      </c>
      <c r="AI56" s="4">
        <f t="shared" si="15"/>
        <v>0.79180586770333483</v>
      </c>
      <c r="AK56" t="s">
        <v>7</v>
      </c>
      <c r="AL56" s="4">
        <f t="shared" ref="AL56" si="19">+AL49/AL$52</f>
        <v>0.24019024970273484</v>
      </c>
      <c r="AM56" s="4">
        <f t="shared" si="17"/>
        <v>0.19575315195753151</v>
      </c>
      <c r="AN56" s="4">
        <f t="shared" si="18"/>
        <v>0.81499208314992078</v>
      </c>
    </row>
    <row r="57" spans="2:40" x14ac:dyDescent="0.25">
      <c r="B57" t="s">
        <v>16</v>
      </c>
      <c r="E57" s="4">
        <f>+E48/E50</f>
        <v>0.70885564713500226</v>
      </c>
      <c r="G57" t="s">
        <v>16</v>
      </c>
      <c r="J57" s="4">
        <f>+J48/J50</f>
        <v>0.85456421019143824</v>
      </c>
      <c r="AF57" t="s">
        <v>40</v>
      </c>
      <c r="AG57" s="4">
        <f t="shared" si="14"/>
        <v>9.2152199762187872E-2</v>
      </c>
      <c r="AH57" s="4">
        <f t="shared" si="14"/>
        <v>4.5398773006134971E-2</v>
      </c>
      <c r="AI57" s="4">
        <f t="shared" si="15"/>
        <v>0.49264991094399369</v>
      </c>
      <c r="AK57" t="s">
        <v>40</v>
      </c>
      <c r="AL57" s="4">
        <f t="shared" ref="AL57" si="20">+AL50/AL$52</f>
        <v>9.2152199762187872E-2</v>
      </c>
      <c r="AM57" s="4">
        <f t="shared" si="17"/>
        <v>8.8254810882548107E-2</v>
      </c>
      <c r="AN57" s="4">
        <f t="shared" si="18"/>
        <v>0.95770704454481237</v>
      </c>
    </row>
    <row r="58" spans="2:40" x14ac:dyDescent="0.25">
      <c r="B58" s="6" t="s">
        <v>17</v>
      </c>
      <c r="E58" s="4">
        <f>+E30/E50</f>
        <v>1.1449240367333338</v>
      </c>
      <c r="G58" s="6" t="s">
        <v>17</v>
      </c>
      <c r="J58" s="4">
        <f>+J30/J50</f>
        <v>1.0723941286758558</v>
      </c>
    </row>
    <row r="59" spans="2:40" x14ac:dyDescent="0.25">
      <c r="B59" s="6" t="s">
        <v>18</v>
      </c>
      <c r="E59" s="4">
        <f>+E48/E50</f>
        <v>0.70885564713500226</v>
      </c>
      <c r="G59" s="6" t="s">
        <v>18</v>
      </c>
      <c r="J59" s="4">
        <f>+J48/J50</f>
        <v>0.85456421019143824</v>
      </c>
    </row>
  </sheetData>
  <sortState xmlns:xlrd2="http://schemas.microsoft.com/office/spreadsheetml/2017/richdata2" ref="AK16:AN25">
    <sortCondition descending="1" ref="AM16:AM25"/>
  </sortState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61E852-E367-4555-B7F1-C41FE91AA5CD}">
  <dimension ref="A2:L33"/>
  <sheetViews>
    <sheetView zoomScale="80" zoomScaleNormal="80" workbookViewId="0">
      <selection activeCell="J16" sqref="J16:J29"/>
    </sheetView>
  </sheetViews>
  <sheetFormatPr defaultRowHeight="15" x14ac:dyDescent="0.25"/>
  <cols>
    <col min="1" max="1" width="3.7109375" customWidth="1"/>
    <col min="2" max="2" width="20.85546875" bestFit="1" customWidth="1"/>
    <col min="3" max="3" width="16.5703125" bestFit="1" customWidth="1"/>
    <col min="4" max="4" width="9.85546875" bestFit="1" customWidth="1"/>
    <col min="5" max="5" width="11" bestFit="1" customWidth="1"/>
    <col min="6" max="6" width="9.28515625" bestFit="1" customWidth="1"/>
    <col min="7" max="7" width="3.7109375" customWidth="1"/>
    <col min="8" max="8" width="20.85546875" bestFit="1" customWidth="1"/>
    <col min="9" max="9" width="16.5703125" bestFit="1" customWidth="1"/>
    <col min="10" max="10" width="12.140625" bestFit="1" customWidth="1"/>
    <col min="11" max="11" width="11" bestFit="1" customWidth="1"/>
  </cols>
  <sheetData>
    <row r="2" spans="1:11" x14ac:dyDescent="0.25">
      <c r="B2" s="1" t="s">
        <v>0</v>
      </c>
      <c r="C2" s="1"/>
    </row>
    <row r="4" spans="1:11" x14ac:dyDescent="0.25">
      <c r="B4" t="s">
        <v>42</v>
      </c>
    </row>
    <row r="11" spans="1:11" x14ac:dyDescent="0.25">
      <c r="B11" s="5" t="s">
        <v>6</v>
      </c>
      <c r="C11" s="5" t="s">
        <v>58</v>
      </c>
      <c r="D11" s="2" t="s">
        <v>10</v>
      </c>
      <c r="E11" t="s">
        <v>61</v>
      </c>
      <c r="F11" s="2"/>
      <c r="H11" s="5" t="s">
        <v>6</v>
      </c>
      <c r="I11" s="5" t="s">
        <v>58</v>
      </c>
      <c r="J11" s="2" t="s">
        <v>10</v>
      </c>
      <c r="K11" t="s">
        <v>61</v>
      </c>
    </row>
    <row r="12" spans="1:11" x14ac:dyDescent="0.25">
      <c r="B12" s="1"/>
      <c r="C12" s="1"/>
      <c r="D12" s="2" t="s">
        <v>9</v>
      </c>
      <c r="H12" s="1"/>
      <c r="I12" s="1"/>
      <c r="J12" s="2" t="s">
        <v>5</v>
      </c>
    </row>
    <row r="13" spans="1:11" x14ac:dyDescent="0.25">
      <c r="B13" s="1"/>
      <c r="C13" s="1"/>
      <c r="D13" s="2" t="s">
        <v>57</v>
      </c>
      <c r="H13" s="1"/>
      <c r="I13" s="1"/>
      <c r="J13" s="2" t="s">
        <v>57</v>
      </c>
    </row>
    <row r="14" spans="1:11" x14ac:dyDescent="0.25">
      <c r="B14" s="1"/>
      <c r="C14" s="1"/>
      <c r="D14" s="2">
        <v>1656</v>
      </c>
      <c r="H14" s="1"/>
      <c r="I14" s="1"/>
      <c r="J14" s="2">
        <v>1662</v>
      </c>
    </row>
    <row r="16" spans="1:11" x14ac:dyDescent="0.25">
      <c r="A16">
        <v>1</v>
      </c>
      <c r="B16" t="s">
        <v>54</v>
      </c>
      <c r="C16" t="s">
        <v>8</v>
      </c>
      <c r="D16" s="3">
        <v>23.44</v>
      </c>
      <c r="E16" t="s">
        <v>59</v>
      </c>
      <c r="H16" t="s">
        <v>54</v>
      </c>
      <c r="I16" t="s">
        <v>8</v>
      </c>
      <c r="J16" s="3">
        <v>29.1</v>
      </c>
      <c r="K16" t="s">
        <v>59</v>
      </c>
    </row>
    <row r="17" spans="1:12" x14ac:dyDescent="0.25">
      <c r="A17">
        <v>2</v>
      </c>
      <c r="B17" t="s">
        <v>48</v>
      </c>
      <c r="C17" t="s">
        <v>8</v>
      </c>
      <c r="D17" s="3">
        <v>40.85</v>
      </c>
      <c r="E17" t="s">
        <v>59</v>
      </c>
      <c r="H17" t="s">
        <v>48</v>
      </c>
      <c r="I17" t="s">
        <v>8</v>
      </c>
      <c r="J17" s="3">
        <v>22</v>
      </c>
      <c r="K17" t="s">
        <v>59</v>
      </c>
    </row>
    <row r="18" spans="1:12" x14ac:dyDescent="0.25">
      <c r="A18">
        <v>3</v>
      </c>
      <c r="B18" t="s">
        <v>56</v>
      </c>
      <c r="C18" t="s">
        <v>8</v>
      </c>
      <c r="D18" s="3">
        <v>19.22</v>
      </c>
      <c r="E18" t="s">
        <v>59</v>
      </c>
      <c r="H18" t="s">
        <v>56</v>
      </c>
      <c r="I18" t="s">
        <v>8</v>
      </c>
      <c r="J18" s="3">
        <v>30.86</v>
      </c>
      <c r="K18" t="s">
        <v>59</v>
      </c>
    </row>
    <row r="19" spans="1:12" x14ac:dyDescent="0.25">
      <c r="A19">
        <v>4</v>
      </c>
      <c r="B19" t="s">
        <v>45</v>
      </c>
      <c r="C19" t="s">
        <v>8</v>
      </c>
      <c r="D19" s="3">
        <v>135.9</v>
      </c>
      <c r="E19" t="s">
        <v>59</v>
      </c>
      <c r="H19" t="s">
        <v>45</v>
      </c>
      <c r="I19" t="s">
        <v>8</v>
      </c>
      <c r="J19" s="3">
        <v>57.72</v>
      </c>
      <c r="K19" t="s">
        <v>59</v>
      </c>
    </row>
    <row r="20" spans="1:12" x14ac:dyDescent="0.25">
      <c r="A20">
        <v>5</v>
      </c>
      <c r="B20" t="s">
        <v>55</v>
      </c>
      <c r="C20" t="s">
        <v>8</v>
      </c>
      <c r="D20" s="3">
        <v>16.670000000000002</v>
      </c>
      <c r="E20" t="s">
        <v>59</v>
      </c>
      <c r="H20" t="s">
        <v>55</v>
      </c>
      <c r="I20" t="s">
        <v>8</v>
      </c>
      <c r="J20" s="3">
        <v>25</v>
      </c>
      <c r="K20" t="s">
        <v>59</v>
      </c>
    </row>
    <row r="21" spans="1:12" x14ac:dyDescent="0.25">
      <c r="A21">
        <v>6</v>
      </c>
      <c r="B21" t="s">
        <v>43</v>
      </c>
      <c r="C21" t="s">
        <v>60</v>
      </c>
      <c r="D21" s="3">
        <v>4.3600000000000003</v>
      </c>
      <c r="E21" t="s">
        <v>59</v>
      </c>
      <c r="F21" t="s">
        <v>63</v>
      </c>
      <c r="H21" t="s">
        <v>43</v>
      </c>
      <c r="I21" t="s">
        <v>60</v>
      </c>
      <c r="J21" s="3">
        <v>0.87</v>
      </c>
      <c r="K21" t="s">
        <v>59</v>
      </c>
      <c r="L21" t="s">
        <v>63</v>
      </c>
    </row>
    <row r="22" spans="1:12" x14ac:dyDescent="0.25">
      <c r="A22">
        <v>7</v>
      </c>
      <c r="B22" t="s">
        <v>50</v>
      </c>
      <c r="C22" t="s">
        <v>40</v>
      </c>
      <c r="D22" s="3">
        <v>5.15</v>
      </c>
      <c r="E22" t="s">
        <v>62</v>
      </c>
      <c r="H22" t="s">
        <v>50</v>
      </c>
      <c r="I22" t="s">
        <v>40</v>
      </c>
      <c r="J22" s="3">
        <v>2.94</v>
      </c>
      <c r="K22" t="s">
        <v>62</v>
      </c>
    </row>
    <row r="23" spans="1:12" x14ac:dyDescent="0.25">
      <c r="A23">
        <v>8</v>
      </c>
      <c r="B23" t="s">
        <v>51</v>
      </c>
      <c r="C23" t="s">
        <v>40</v>
      </c>
      <c r="D23" s="3">
        <v>15.83</v>
      </c>
      <c r="E23" t="s">
        <v>62</v>
      </c>
      <c r="H23" t="s">
        <v>51</v>
      </c>
      <c r="I23" t="s">
        <v>40</v>
      </c>
      <c r="J23" s="3">
        <v>10</v>
      </c>
      <c r="K23" t="s">
        <v>62</v>
      </c>
    </row>
    <row r="24" spans="1:12" x14ac:dyDescent="0.25">
      <c r="A24">
        <v>9</v>
      </c>
      <c r="B24" t="s">
        <v>44</v>
      </c>
      <c r="C24" t="s">
        <v>40</v>
      </c>
      <c r="D24" s="3">
        <v>30.84</v>
      </c>
      <c r="E24" t="s">
        <v>62</v>
      </c>
      <c r="H24" t="s">
        <v>44</v>
      </c>
      <c r="I24" t="s">
        <v>40</v>
      </c>
      <c r="J24" s="3">
        <v>6.61</v>
      </c>
      <c r="K24" t="s">
        <v>62</v>
      </c>
    </row>
    <row r="25" spans="1:12" x14ac:dyDescent="0.25">
      <c r="A25">
        <v>10</v>
      </c>
      <c r="B25" t="s">
        <v>49</v>
      </c>
      <c r="C25" t="s">
        <v>7</v>
      </c>
      <c r="D25" s="3">
        <v>25.71</v>
      </c>
      <c r="E25" t="s">
        <v>62</v>
      </c>
      <c r="H25" t="s">
        <v>49</v>
      </c>
      <c r="I25" t="s">
        <v>7</v>
      </c>
      <c r="J25" s="3">
        <v>14.29</v>
      </c>
      <c r="K25" t="s">
        <v>62</v>
      </c>
    </row>
    <row r="26" spans="1:12" x14ac:dyDescent="0.25">
      <c r="A26">
        <v>11</v>
      </c>
      <c r="B26" t="s">
        <v>52</v>
      </c>
      <c r="C26" t="s">
        <v>7</v>
      </c>
      <c r="D26" s="3">
        <v>14.67</v>
      </c>
      <c r="E26" t="s">
        <v>62</v>
      </c>
      <c r="H26" t="s">
        <v>52</v>
      </c>
      <c r="I26" t="s">
        <v>7</v>
      </c>
      <c r="J26" s="3">
        <v>16</v>
      </c>
      <c r="K26" t="s">
        <v>62</v>
      </c>
    </row>
    <row r="27" spans="1:12" x14ac:dyDescent="0.25">
      <c r="A27">
        <v>12</v>
      </c>
      <c r="B27" t="s">
        <v>46</v>
      </c>
      <c r="C27" t="s">
        <v>7</v>
      </c>
      <c r="D27" s="3">
        <v>1.67</v>
      </c>
      <c r="E27" t="s">
        <v>62</v>
      </c>
      <c r="H27" t="s">
        <v>46</v>
      </c>
      <c r="I27" t="s">
        <v>7</v>
      </c>
      <c r="J27" s="3">
        <v>0.83</v>
      </c>
      <c r="K27" t="s">
        <v>62</v>
      </c>
    </row>
    <row r="28" spans="1:12" x14ac:dyDescent="0.25">
      <c r="A28">
        <v>13</v>
      </c>
      <c r="B28" t="s">
        <v>53</v>
      </c>
      <c r="C28" t="s">
        <v>7</v>
      </c>
      <c r="D28" s="3">
        <v>11.84</v>
      </c>
      <c r="E28" t="s">
        <v>62</v>
      </c>
      <c r="H28" t="s">
        <v>53</v>
      </c>
      <c r="I28" t="s">
        <v>7</v>
      </c>
      <c r="J28" s="3">
        <v>13.42</v>
      </c>
      <c r="K28" t="s">
        <v>62</v>
      </c>
    </row>
    <row r="29" spans="1:12" x14ac:dyDescent="0.25">
      <c r="A29">
        <v>14</v>
      </c>
      <c r="B29" t="s">
        <v>47</v>
      </c>
      <c r="C29" t="s">
        <v>7</v>
      </c>
      <c r="D29" s="3">
        <v>9.4700000000000006</v>
      </c>
      <c r="E29" t="s">
        <v>62</v>
      </c>
      <c r="H29" t="s">
        <v>47</v>
      </c>
      <c r="I29" t="s">
        <v>7</v>
      </c>
      <c r="J29" s="3">
        <v>4.74</v>
      </c>
      <c r="K29" t="s">
        <v>62</v>
      </c>
    </row>
    <row r="30" spans="1:12" x14ac:dyDescent="0.25">
      <c r="D30" s="3"/>
    </row>
    <row r="31" spans="1:12" x14ac:dyDescent="0.25">
      <c r="D31" s="3"/>
    </row>
    <row r="32" spans="1:12" x14ac:dyDescent="0.25">
      <c r="D32" s="3"/>
    </row>
    <row r="33" spans="1:10" x14ac:dyDescent="0.25">
      <c r="A33">
        <f>MAX(A16:A29)</f>
        <v>14</v>
      </c>
      <c r="B33" t="s">
        <v>64</v>
      </c>
      <c r="D33" s="3">
        <f>SUM(D16:D29)/A33</f>
        <v>25.401428571428575</v>
      </c>
      <c r="J33" s="3">
        <f>SUM(J16:J29)/A33</f>
        <v>16.741428571428575</v>
      </c>
    </row>
  </sheetData>
  <sortState xmlns:xlrd2="http://schemas.microsoft.com/office/spreadsheetml/2017/richdata2" ref="H16:L29">
    <sortCondition ref="I16:I29"/>
    <sortCondition ref="H16:H29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033C97-5F6E-4C5A-80D5-BDDC3B417A59}">
  <sheetPr>
    <pageSetUpPr fitToPage="1"/>
  </sheetPr>
  <dimension ref="B2:K84"/>
  <sheetViews>
    <sheetView tabSelected="1" topLeftCell="A49" zoomScale="80" zoomScaleNormal="80" workbookViewId="0">
      <selection activeCell="H81" sqref="H81"/>
    </sheetView>
  </sheetViews>
  <sheetFormatPr defaultRowHeight="15" x14ac:dyDescent="0.25"/>
  <cols>
    <col min="1" max="1" width="3.7109375" customWidth="1"/>
    <col min="2" max="3" width="25.7109375" customWidth="1"/>
    <col min="4" max="5" width="20.7109375" customWidth="1"/>
    <col min="6" max="6" width="23.7109375" bestFit="1" customWidth="1"/>
    <col min="7" max="7" width="3.7109375" customWidth="1"/>
    <col min="8" max="8" width="25.7109375" customWidth="1"/>
    <col min="9" max="10" width="20.7109375" customWidth="1"/>
    <col min="11" max="11" width="23.7109375" bestFit="1" customWidth="1"/>
    <col min="12" max="12" width="3.7109375" customWidth="1"/>
  </cols>
  <sheetData>
    <row r="2" spans="2:11" x14ac:dyDescent="0.25">
      <c r="B2" s="1" t="s">
        <v>103</v>
      </c>
    </row>
    <row r="4" spans="2:11" x14ac:dyDescent="0.25">
      <c r="B4" t="s">
        <v>65</v>
      </c>
    </row>
    <row r="6" spans="2:11" x14ac:dyDescent="0.25">
      <c r="B6" t="s">
        <v>66</v>
      </c>
    </row>
    <row r="8" spans="2:11" x14ac:dyDescent="0.25">
      <c r="B8" t="s">
        <v>67</v>
      </c>
    </row>
    <row r="10" spans="2:11" x14ac:dyDescent="0.25">
      <c r="B10" t="s">
        <v>68</v>
      </c>
    </row>
    <row r="12" spans="2:11" x14ac:dyDescent="0.25">
      <c r="B12" t="s">
        <v>69</v>
      </c>
      <c r="C12" t="s">
        <v>70</v>
      </c>
    </row>
    <row r="14" spans="2:11" x14ac:dyDescent="0.25">
      <c r="B14" t="s">
        <v>71</v>
      </c>
      <c r="C14" s="13" t="s">
        <v>58</v>
      </c>
      <c r="D14" s="14" t="s">
        <v>5</v>
      </c>
      <c r="E14" s="14" t="s">
        <v>72</v>
      </c>
      <c r="F14" s="14" t="s">
        <v>2</v>
      </c>
      <c r="H14" s="13" t="s">
        <v>58</v>
      </c>
      <c r="I14" s="14" t="s">
        <v>9</v>
      </c>
      <c r="J14" s="14" t="s">
        <v>73</v>
      </c>
      <c r="K14" s="14" t="s">
        <v>2</v>
      </c>
    </row>
    <row r="15" spans="2:11" x14ac:dyDescent="0.25">
      <c r="C15" s="13"/>
      <c r="D15" s="13"/>
      <c r="E15" s="13"/>
      <c r="F15" s="13"/>
      <c r="H15" s="13"/>
      <c r="I15" s="13"/>
      <c r="J15" s="13"/>
      <c r="K15" s="13"/>
    </row>
    <row r="16" spans="2:11" x14ac:dyDescent="0.25">
      <c r="C16" s="13" t="s">
        <v>8</v>
      </c>
      <c r="D16" s="15">
        <v>308</v>
      </c>
      <c r="E16" s="15">
        <f>+F16-D16</f>
        <v>15842</v>
      </c>
      <c r="F16" s="15">
        <v>16150</v>
      </c>
      <c r="H16" s="13" t="s">
        <v>8</v>
      </c>
      <c r="I16" s="15">
        <v>527</v>
      </c>
      <c r="J16" s="15">
        <f>+K16-I16</f>
        <v>15623</v>
      </c>
      <c r="K16" s="15">
        <v>16150</v>
      </c>
    </row>
    <row r="17" spans="2:11" x14ac:dyDescent="0.25">
      <c r="C17" s="13" t="s">
        <v>60</v>
      </c>
      <c r="D17" s="15">
        <v>315</v>
      </c>
      <c r="E17" s="15">
        <f t="shared" ref="E17:E19" si="0">+F17-D17</f>
        <v>39685</v>
      </c>
      <c r="F17" s="15">
        <v>40000</v>
      </c>
      <c r="H17" s="13" t="s">
        <v>60</v>
      </c>
      <c r="I17" s="15">
        <v>552</v>
      </c>
      <c r="J17" s="15">
        <f t="shared" ref="J17:J19" si="1">+K17-I17</f>
        <v>39448</v>
      </c>
      <c r="K17" s="15">
        <v>40000</v>
      </c>
    </row>
    <row r="18" spans="2:11" x14ac:dyDescent="0.25">
      <c r="C18" s="13" t="s">
        <v>7</v>
      </c>
      <c r="D18" s="15">
        <v>155</v>
      </c>
      <c r="E18" s="15">
        <f t="shared" si="0"/>
        <v>20045</v>
      </c>
      <c r="F18" s="15">
        <v>20200</v>
      </c>
      <c r="H18" s="13" t="s">
        <v>7</v>
      </c>
      <c r="I18" s="15">
        <v>295</v>
      </c>
      <c r="J18" s="15">
        <f t="shared" si="1"/>
        <v>19905</v>
      </c>
      <c r="K18" s="15">
        <v>20200</v>
      </c>
    </row>
    <row r="19" spans="2:11" x14ac:dyDescent="0.25">
      <c r="C19" s="13" t="s">
        <v>40</v>
      </c>
      <c r="D19" s="15">
        <v>37</v>
      </c>
      <c r="E19" s="15">
        <f t="shared" si="0"/>
        <v>7713</v>
      </c>
      <c r="F19" s="15">
        <v>7750</v>
      </c>
      <c r="H19" s="13" t="s">
        <v>40</v>
      </c>
      <c r="I19" s="15">
        <v>133</v>
      </c>
      <c r="J19" s="15">
        <f t="shared" si="1"/>
        <v>7617</v>
      </c>
      <c r="K19" s="15">
        <v>7750</v>
      </c>
    </row>
    <row r="20" spans="2:11" x14ac:dyDescent="0.25">
      <c r="C20" s="13" t="s">
        <v>2</v>
      </c>
      <c r="D20" s="15">
        <f>SUM(D16:D19)</f>
        <v>815</v>
      </c>
      <c r="E20" s="15">
        <f t="shared" ref="E20" si="2">SUM(E16:E19)</f>
        <v>83285</v>
      </c>
      <c r="F20" s="15">
        <f>SUM(F16:F19)</f>
        <v>84100</v>
      </c>
      <c r="H20" s="13" t="s">
        <v>2</v>
      </c>
      <c r="I20" s="15">
        <f>SUM(I16:I19)</f>
        <v>1507</v>
      </c>
      <c r="J20" s="15">
        <f t="shared" ref="J20" si="3">SUM(J16:J19)</f>
        <v>82593</v>
      </c>
      <c r="K20" s="15">
        <f>SUM(K16:K19)</f>
        <v>84100</v>
      </c>
    </row>
    <row r="22" spans="2:11" x14ac:dyDescent="0.25">
      <c r="B22" t="s">
        <v>74</v>
      </c>
      <c r="C22" t="s">
        <v>86</v>
      </c>
      <c r="F22" s="20">
        <f>815/84100</f>
        <v>9.6908442330558859E-3</v>
      </c>
      <c r="H22" t="s">
        <v>87</v>
      </c>
      <c r="K22" s="20">
        <f>1507/84100</f>
        <v>1.7919143876337692E-2</v>
      </c>
    </row>
    <row r="24" spans="2:11" x14ac:dyDescent="0.25">
      <c r="B24" t="s">
        <v>75</v>
      </c>
      <c r="C24" s="13" t="s">
        <v>58</v>
      </c>
      <c r="D24" s="14" t="s">
        <v>5</v>
      </c>
      <c r="E24" s="14" t="s">
        <v>72</v>
      </c>
      <c r="F24" s="14" t="s">
        <v>2</v>
      </c>
      <c r="H24" s="13" t="s">
        <v>58</v>
      </c>
      <c r="I24" s="14" t="s">
        <v>9</v>
      </c>
      <c r="J24" s="14" t="s">
        <v>73</v>
      </c>
      <c r="K24" s="14" t="s">
        <v>2</v>
      </c>
    </row>
    <row r="25" spans="2:11" x14ac:dyDescent="0.25">
      <c r="C25" s="13"/>
      <c r="D25" s="13"/>
      <c r="E25" s="13"/>
      <c r="F25" s="13"/>
      <c r="H25" s="13"/>
      <c r="I25" s="13"/>
      <c r="J25" s="13"/>
      <c r="K25" s="13"/>
    </row>
    <row r="26" spans="2:11" x14ac:dyDescent="0.25">
      <c r="C26" s="13" t="s">
        <v>76</v>
      </c>
      <c r="D26" s="15">
        <v>308</v>
      </c>
      <c r="E26" s="15">
        <f>+F26-D26</f>
        <v>15842</v>
      </c>
      <c r="F26" s="15">
        <v>16150</v>
      </c>
      <c r="H26" s="13" t="s">
        <v>76</v>
      </c>
      <c r="I26" s="15">
        <v>527</v>
      </c>
      <c r="J26" s="15">
        <f>+K26-I26</f>
        <v>15623</v>
      </c>
      <c r="K26" s="15">
        <v>16150</v>
      </c>
    </row>
    <row r="27" spans="2:11" x14ac:dyDescent="0.25">
      <c r="C27" s="13" t="s">
        <v>81</v>
      </c>
      <c r="D27" s="15">
        <f>+F27*F$22</f>
        <v>156.50713436385254</v>
      </c>
      <c r="E27" s="15">
        <f t="shared" ref="E27:E33" si="4">+F27-D27</f>
        <v>15993.492865636148</v>
      </c>
      <c r="F27" s="15">
        <v>16150</v>
      </c>
      <c r="H27" s="13" t="s">
        <v>81</v>
      </c>
      <c r="I27" s="15">
        <f>+K27*K$22</f>
        <v>289.3941736028537</v>
      </c>
      <c r="J27" s="15">
        <f t="shared" ref="J27:J35" si="5">+K27-I27</f>
        <v>15860.605826397146</v>
      </c>
      <c r="K27" s="15">
        <v>16150</v>
      </c>
    </row>
    <row r="28" spans="2:11" x14ac:dyDescent="0.25">
      <c r="C28" s="13" t="s">
        <v>77</v>
      </c>
      <c r="D28" s="15">
        <v>315</v>
      </c>
      <c r="E28" s="15">
        <f t="shared" si="4"/>
        <v>39685</v>
      </c>
      <c r="F28" s="15">
        <v>40000</v>
      </c>
      <c r="H28" s="13" t="s">
        <v>77</v>
      </c>
      <c r="I28" s="15">
        <v>552</v>
      </c>
      <c r="J28" s="15">
        <f t="shared" si="5"/>
        <v>39448</v>
      </c>
      <c r="K28" s="15">
        <v>40000</v>
      </c>
    </row>
    <row r="29" spans="2:11" x14ac:dyDescent="0.25">
      <c r="C29" s="13" t="s">
        <v>82</v>
      </c>
      <c r="D29" s="15">
        <f>+F29*F$22</f>
        <v>387.63376932223542</v>
      </c>
      <c r="E29" s="15">
        <f t="shared" si="4"/>
        <v>39612.366230677762</v>
      </c>
      <c r="F29" s="15">
        <v>40000</v>
      </c>
      <c r="H29" s="13" t="s">
        <v>82</v>
      </c>
      <c r="I29" s="15">
        <f>+K29*K$22</f>
        <v>716.76575505350763</v>
      </c>
      <c r="J29" s="15">
        <f t="shared" si="5"/>
        <v>39283.234244946492</v>
      </c>
      <c r="K29" s="15">
        <v>40000</v>
      </c>
    </row>
    <row r="30" spans="2:11" x14ac:dyDescent="0.25">
      <c r="C30" s="13" t="s">
        <v>78</v>
      </c>
      <c r="D30" s="15">
        <v>155</v>
      </c>
      <c r="E30" s="15">
        <f t="shared" si="4"/>
        <v>20045</v>
      </c>
      <c r="F30" s="15">
        <v>20200</v>
      </c>
      <c r="H30" s="13" t="s">
        <v>78</v>
      </c>
      <c r="I30" s="15">
        <v>295</v>
      </c>
      <c r="J30" s="15">
        <f t="shared" si="5"/>
        <v>19905</v>
      </c>
      <c r="K30" s="15">
        <v>20200</v>
      </c>
    </row>
    <row r="31" spans="2:11" x14ac:dyDescent="0.25">
      <c r="C31" s="13" t="s">
        <v>83</v>
      </c>
      <c r="D31" s="15">
        <f>+F31*F$22</f>
        <v>195.75505350772889</v>
      </c>
      <c r="E31" s="15">
        <f t="shared" si="4"/>
        <v>20004.244946492272</v>
      </c>
      <c r="F31" s="15">
        <v>20200</v>
      </c>
      <c r="H31" s="13" t="s">
        <v>83</v>
      </c>
      <c r="I31" s="15">
        <f>+K31*K$22</f>
        <v>361.96670630202135</v>
      </c>
      <c r="J31" s="15">
        <f t="shared" si="5"/>
        <v>19838.033293697979</v>
      </c>
      <c r="K31" s="15">
        <v>20200</v>
      </c>
    </row>
    <row r="32" spans="2:11" x14ac:dyDescent="0.25">
      <c r="C32" s="13" t="s">
        <v>79</v>
      </c>
      <c r="D32" s="15">
        <v>37</v>
      </c>
      <c r="E32" s="15">
        <f t="shared" si="4"/>
        <v>7713</v>
      </c>
      <c r="F32" s="15">
        <v>7750</v>
      </c>
      <c r="H32" s="13" t="s">
        <v>79</v>
      </c>
      <c r="I32" s="15">
        <v>133</v>
      </c>
      <c r="J32" s="15">
        <f t="shared" si="5"/>
        <v>7617</v>
      </c>
      <c r="K32" s="15">
        <v>7750</v>
      </c>
    </row>
    <row r="33" spans="2:11" x14ac:dyDescent="0.25">
      <c r="C33" s="13" t="s">
        <v>84</v>
      </c>
      <c r="D33" s="15">
        <f>+F33*F$22</f>
        <v>75.104042806183116</v>
      </c>
      <c r="E33" s="15">
        <f t="shared" si="4"/>
        <v>7674.8959571938167</v>
      </c>
      <c r="F33" s="15">
        <v>7750</v>
      </c>
      <c r="H33" s="13" t="s">
        <v>84</v>
      </c>
      <c r="I33" s="15">
        <f>+K33*K$22</f>
        <v>138.87336504161712</v>
      </c>
      <c r="J33" s="15">
        <f t="shared" si="5"/>
        <v>7611.126634958383</v>
      </c>
      <c r="K33" s="15">
        <v>7750</v>
      </c>
    </row>
    <row r="34" spans="2:11" x14ac:dyDescent="0.25">
      <c r="C34" s="13" t="s">
        <v>80</v>
      </c>
      <c r="D34" s="15">
        <f>+D26+D28+D30+D32</f>
        <v>815</v>
      </c>
      <c r="E34" s="15">
        <f t="shared" ref="E34:F34" si="6">+E26+E28+E30+E32</f>
        <v>83285</v>
      </c>
      <c r="F34" s="15">
        <f t="shared" si="6"/>
        <v>84100</v>
      </c>
      <c r="H34" s="13" t="s">
        <v>80</v>
      </c>
      <c r="I34" s="15">
        <f>+I26+I28+I30+I32</f>
        <v>1507</v>
      </c>
      <c r="J34" s="15">
        <f t="shared" si="5"/>
        <v>82593</v>
      </c>
      <c r="K34" s="15">
        <f t="shared" ref="K34" si="7">+K26+K28+K30+K32</f>
        <v>84100</v>
      </c>
    </row>
    <row r="35" spans="2:11" x14ac:dyDescent="0.25">
      <c r="C35" s="13" t="s">
        <v>85</v>
      </c>
      <c r="D35" s="15">
        <f>+D27+D29+D31+D33</f>
        <v>815</v>
      </c>
      <c r="E35" s="15">
        <f t="shared" ref="E35:F35" si="8">+E27+E29+E31+E33</f>
        <v>83285</v>
      </c>
      <c r="F35" s="15">
        <f t="shared" si="8"/>
        <v>84100</v>
      </c>
      <c r="H35" s="13" t="s">
        <v>85</v>
      </c>
      <c r="I35" s="15">
        <f>+I27+I29+I31+I33</f>
        <v>1506.9999999999998</v>
      </c>
      <c r="J35" s="15">
        <f t="shared" si="5"/>
        <v>82593</v>
      </c>
      <c r="K35" s="15">
        <f t="shared" ref="K35" si="9">+K27+K29+K31+K33</f>
        <v>84100</v>
      </c>
    </row>
    <row r="37" spans="2:11" x14ac:dyDescent="0.25">
      <c r="B37" t="s">
        <v>88</v>
      </c>
    </row>
    <row r="39" spans="2:11" x14ac:dyDescent="0.25">
      <c r="B39" t="s">
        <v>89</v>
      </c>
      <c r="C39" t="s">
        <v>58</v>
      </c>
      <c r="D39" s="2" t="s">
        <v>5</v>
      </c>
      <c r="E39" s="2" t="s">
        <v>72</v>
      </c>
      <c r="F39" s="2" t="s">
        <v>2</v>
      </c>
      <c r="H39" t="s">
        <v>58</v>
      </c>
      <c r="I39" s="2" t="s">
        <v>9</v>
      </c>
      <c r="J39" s="2" t="s">
        <v>73</v>
      </c>
      <c r="K39" s="2" t="s">
        <v>2</v>
      </c>
    </row>
    <row r="41" spans="2:11" x14ac:dyDescent="0.25">
      <c r="C41" t="s">
        <v>76</v>
      </c>
      <c r="D41" s="18">
        <f>+D26</f>
        <v>308</v>
      </c>
      <c r="E41" s="18">
        <f>+E26</f>
        <v>15842</v>
      </c>
      <c r="F41" s="16"/>
      <c r="H41" t="s">
        <v>76</v>
      </c>
      <c r="I41" s="11">
        <f>+I26</f>
        <v>527</v>
      </c>
      <c r="J41" s="11">
        <f>+J26</f>
        <v>15623</v>
      </c>
    </row>
    <row r="42" spans="2:11" x14ac:dyDescent="0.25">
      <c r="C42" t="s">
        <v>81</v>
      </c>
      <c r="D42" s="18">
        <f>+D27</f>
        <v>156.50713436385254</v>
      </c>
      <c r="E42" s="18">
        <f>+E27</f>
        <v>15993.492865636148</v>
      </c>
      <c r="F42" s="16"/>
      <c r="H42" t="s">
        <v>81</v>
      </c>
      <c r="I42" s="11">
        <f>+I27</f>
        <v>289.3941736028537</v>
      </c>
      <c r="J42" s="11">
        <f>+J27</f>
        <v>15860.605826397146</v>
      </c>
    </row>
    <row r="43" spans="2:11" x14ac:dyDescent="0.25">
      <c r="C43" t="s">
        <v>90</v>
      </c>
      <c r="D43" s="18">
        <f>+D41-D42</f>
        <v>151.49286563614746</v>
      </c>
      <c r="E43" s="18">
        <f>+E41-E42</f>
        <v>-151.49286563614805</v>
      </c>
      <c r="F43" s="16"/>
      <c r="H43" t="s">
        <v>90</v>
      </c>
      <c r="I43" s="18">
        <f>+I41-I42</f>
        <v>237.6058263971463</v>
      </c>
      <c r="J43" s="18">
        <f>+J41-J42</f>
        <v>-237.6058263971463</v>
      </c>
      <c r="K43" s="16"/>
    </row>
    <row r="44" spans="2:11" x14ac:dyDescent="0.25">
      <c r="C44" t="s">
        <v>91</v>
      </c>
      <c r="D44" s="16">
        <f>+D43^2</f>
        <v>22950.088338651825</v>
      </c>
      <c r="E44" s="16">
        <f>+E43^2</f>
        <v>22950.088338652007</v>
      </c>
      <c r="F44" s="16"/>
      <c r="H44" t="s">
        <v>91</v>
      </c>
      <c r="I44" s="16">
        <f>+I43^2</f>
        <v>56456.528737870824</v>
      </c>
      <c r="J44" s="16">
        <f>+J43^2</f>
        <v>56456.528737870824</v>
      </c>
      <c r="K44" s="16"/>
    </row>
    <row r="45" spans="2:11" x14ac:dyDescent="0.25">
      <c r="C45" t="s">
        <v>92</v>
      </c>
      <c r="D45" s="16">
        <f>+D44/D42</f>
        <v>146.63924703455859</v>
      </c>
      <c r="E45" s="16">
        <f>+E44/E42</f>
        <v>1.4349641151848014</v>
      </c>
      <c r="F45" s="16">
        <f>+D45+E45</f>
        <v>148.07421114974341</v>
      </c>
      <c r="H45" t="s">
        <v>92</v>
      </c>
      <c r="I45" s="16">
        <f>+I44/I42</f>
        <v>195.08522937765915</v>
      </c>
      <c r="J45" s="16">
        <f>+J44/J42</f>
        <v>3.5595442794441694</v>
      </c>
      <c r="K45" s="16">
        <f>+I45+J45</f>
        <v>198.64477365710331</v>
      </c>
    </row>
    <row r="46" spans="2:11" x14ac:dyDescent="0.25">
      <c r="D46" s="16"/>
      <c r="E46" s="16"/>
      <c r="F46" s="16"/>
    </row>
    <row r="47" spans="2:11" x14ac:dyDescent="0.25">
      <c r="C47" t="s">
        <v>77</v>
      </c>
      <c r="D47" s="18">
        <f>+D28</f>
        <v>315</v>
      </c>
      <c r="E47" s="18">
        <f>+E28</f>
        <v>39685</v>
      </c>
      <c r="F47" s="16"/>
      <c r="H47" t="s">
        <v>77</v>
      </c>
      <c r="I47" s="11">
        <f>+I28</f>
        <v>552</v>
      </c>
      <c r="J47" s="11">
        <f>+J28</f>
        <v>39448</v>
      </c>
    </row>
    <row r="48" spans="2:11" x14ac:dyDescent="0.25">
      <c r="C48" t="s">
        <v>82</v>
      </c>
      <c r="D48" s="18">
        <f>+D29</f>
        <v>387.63376932223542</v>
      </c>
      <c r="E48" s="18">
        <f>+E29</f>
        <v>39612.366230677762</v>
      </c>
      <c r="F48" s="16"/>
      <c r="H48" t="s">
        <v>82</v>
      </c>
      <c r="I48" s="11">
        <f>+I29</f>
        <v>716.76575505350763</v>
      </c>
      <c r="J48" s="11">
        <f>+J29</f>
        <v>39283.234244946492</v>
      </c>
    </row>
    <row r="49" spans="3:11" x14ac:dyDescent="0.25">
      <c r="C49" t="s">
        <v>90</v>
      </c>
      <c r="D49" s="18">
        <f>+D47-D48</f>
        <v>-72.633769322235423</v>
      </c>
      <c r="E49" s="18">
        <f>+E47-E48</f>
        <v>72.63376932223764</v>
      </c>
      <c r="F49" s="16"/>
      <c r="H49" t="s">
        <v>90</v>
      </c>
      <c r="I49" s="18">
        <f>+I47-I48</f>
        <v>-164.76575505350763</v>
      </c>
      <c r="J49" s="18">
        <f>+J47-J48</f>
        <v>164.76575505350775</v>
      </c>
      <c r="K49" s="16"/>
    </row>
    <row r="50" spans="3:11" x14ac:dyDescent="0.25">
      <c r="C50" t="s">
        <v>91</v>
      </c>
      <c r="D50" s="16">
        <f>+D49^2</f>
        <v>5275.6644459557074</v>
      </c>
      <c r="E50" s="16">
        <f>+E49^2</f>
        <v>5275.6644459560293</v>
      </c>
      <c r="F50" s="16"/>
      <c r="H50" t="s">
        <v>91</v>
      </c>
      <c r="I50" s="16">
        <f>+I49^2</f>
        <v>27147.754038352476</v>
      </c>
      <c r="J50" s="16">
        <f>+J49^2</f>
        <v>27147.754038352512</v>
      </c>
      <c r="K50" s="16"/>
    </row>
    <row r="51" spans="3:11" x14ac:dyDescent="0.25">
      <c r="C51" t="s">
        <v>92</v>
      </c>
      <c r="D51" s="16">
        <f>+D50/D48</f>
        <v>13.609919628983896</v>
      </c>
      <c r="E51" s="16">
        <f>+E50/E48</f>
        <v>0.13318225968208625</v>
      </c>
      <c r="F51" s="16">
        <f>+D51+E51</f>
        <v>13.743101888665983</v>
      </c>
      <c r="H51" t="s">
        <v>92</v>
      </c>
      <c r="I51" s="16">
        <f>+I50/I48</f>
        <v>37.87535027580364</v>
      </c>
      <c r="J51" s="16">
        <f>+J50/J48</f>
        <v>0.69107736570455314</v>
      </c>
      <c r="K51" s="16">
        <f>+I51+J51</f>
        <v>38.566427641508191</v>
      </c>
    </row>
    <row r="52" spans="3:11" x14ac:dyDescent="0.25">
      <c r="D52" s="16"/>
      <c r="E52" s="16"/>
      <c r="F52" s="16"/>
    </row>
    <row r="53" spans="3:11" x14ac:dyDescent="0.25">
      <c r="C53" t="s">
        <v>78</v>
      </c>
      <c r="D53" s="18">
        <f>+D30</f>
        <v>155</v>
      </c>
      <c r="E53" s="18">
        <f>+E30</f>
        <v>20045</v>
      </c>
      <c r="F53" s="16"/>
      <c r="H53" t="s">
        <v>78</v>
      </c>
      <c r="I53" s="11">
        <f>+I30</f>
        <v>295</v>
      </c>
      <c r="J53" s="11">
        <f>+J30</f>
        <v>19905</v>
      </c>
    </row>
    <row r="54" spans="3:11" x14ac:dyDescent="0.25">
      <c r="C54" t="s">
        <v>83</v>
      </c>
      <c r="D54" s="18">
        <f>+D31</f>
        <v>195.75505350772889</v>
      </c>
      <c r="E54" s="18">
        <f>+E31</f>
        <v>20004.244946492272</v>
      </c>
      <c r="F54" s="16"/>
      <c r="H54" t="s">
        <v>83</v>
      </c>
      <c r="I54" s="11">
        <f>+I31</f>
        <v>361.96670630202135</v>
      </c>
      <c r="J54" s="11">
        <f>+J31</f>
        <v>19838.033293697979</v>
      </c>
    </row>
    <row r="55" spans="3:11" x14ac:dyDescent="0.25">
      <c r="C55" t="s">
        <v>90</v>
      </c>
      <c r="D55" s="18">
        <f>+D53-D54</f>
        <v>-40.755053507728888</v>
      </c>
      <c r="E55" s="18">
        <f>+E53-E54</f>
        <v>40.755053507728007</v>
      </c>
      <c r="F55" s="16"/>
      <c r="H55" t="s">
        <v>90</v>
      </c>
      <c r="I55" s="18">
        <f>+I53-I54</f>
        <v>-66.96670630202135</v>
      </c>
      <c r="J55" s="18">
        <f>+J53-J54</f>
        <v>66.966706302020611</v>
      </c>
      <c r="K55" s="16"/>
    </row>
    <row r="56" spans="3:11" x14ac:dyDescent="0.25">
      <c r="C56" t="s">
        <v>91</v>
      </c>
      <c r="D56" s="16">
        <f>+D55^2</f>
        <v>1660.9743864178447</v>
      </c>
      <c r="E56" s="16">
        <f>+E55^2</f>
        <v>1660.9743864177728</v>
      </c>
      <c r="F56" s="16"/>
      <c r="H56" t="s">
        <v>91</v>
      </c>
      <c r="I56" s="16">
        <f>+I55^2</f>
        <v>4484.5397529411857</v>
      </c>
      <c r="J56" s="16">
        <f>+J55^2</f>
        <v>4484.5397529410875</v>
      </c>
      <c r="K56" s="16"/>
    </row>
    <row r="57" spans="3:11" x14ac:dyDescent="0.25">
      <c r="C57" t="s">
        <v>92</v>
      </c>
      <c r="D57" s="16">
        <f>+D56/D54</f>
        <v>8.4849630017457773</v>
      </c>
      <c r="E57" s="16">
        <f>+E56/E54</f>
        <v>8.3031096192861975E-2</v>
      </c>
      <c r="F57" s="16">
        <f>+D57+E57</f>
        <v>8.5679940979386391</v>
      </c>
      <c r="H57" t="s">
        <v>92</v>
      </c>
      <c r="I57" s="16">
        <f>+I56/I54</f>
        <v>12.38937083124803</v>
      </c>
      <c r="J57" s="16">
        <f>+J56/J54</f>
        <v>0.22605767852833011</v>
      </c>
      <c r="K57" s="16">
        <f>+I57+J57</f>
        <v>12.615428509776359</v>
      </c>
    </row>
    <row r="58" spans="3:11" x14ac:dyDescent="0.25">
      <c r="D58" s="16"/>
      <c r="E58" s="16"/>
      <c r="F58" s="16"/>
    </row>
    <row r="59" spans="3:11" x14ac:dyDescent="0.25">
      <c r="C59" t="s">
        <v>79</v>
      </c>
      <c r="D59" s="18">
        <f>+D32</f>
        <v>37</v>
      </c>
      <c r="E59" s="18">
        <f>+E32</f>
        <v>7713</v>
      </c>
      <c r="F59" s="16"/>
      <c r="H59" t="s">
        <v>79</v>
      </c>
      <c r="I59" s="11">
        <f>+I32</f>
        <v>133</v>
      </c>
      <c r="J59" s="11">
        <f>+J32</f>
        <v>7617</v>
      </c>
    </row>
    <row r="60" spans="3:11" x14ac:dyDescent="0.25">
      <c r="C60" t="s">
        <v>84</v>
      </c>
      <c r="D60" s="18">
        <f>+D33</f>
        <v>75.104042806183116</v>
      </c>
      <c r="E60" s="18">
        <f>+E33</f>
        <v>7674.8959571938167</v>
      </c>
      <c r="F60" s="16"/>
      <c r="H60" t="s">
        <v>84</v>
      </c>
      <c r="I60" s="11">
        <f>+I33</f>
        <v>138.87336504161712</v>
      </c>
      <c r="J60" s="11">
        <f>+J33</f>
        <v>7611.126634958383</v>
      </c>
    </row>
    <row r="61" spans="3:11" x14ac:dyDescent="0.25">
      <c r="C61" t="s">
        <v>90</v>
      </c>
      <c r="D61" s="18">
        <f>+D59-D60</f>
        <v>-38.104042806183116</v>
      </c>
      <c r="E61" s="18">
        <f>+E59-E60</f>
        <v>38.104042806183315</v>
      </c>
      <c r="F61" s="16"/>
      <c r="H61" t="s">
        <v>90</v>
      </c>
      <c r="I61" s="18">
        <f>+I59-I60</f>
        <v>-5.8733650416171201</v>
      </c>
      <c r="J61" s="18">
        <f>+J59-J60</f>
        <v>5.8733650416170349</v>
      </c>
      <c r="K61" s="16"/>
    </row>
    <row r="62" spans="3:11" x14ac:dyDescent="0.25">
      <c r="C62" t="s">
        <v>91</v>
      </c>
      <c r="D62" s="16">
        <f>+D61^2</f>
        <v>1451.9180781754353</v>
      </c>
      <c r="E62" s="16">
        <f>+E61^2</f>
        <v>1451.9180781754505</v>
      </c>
      <c r="F62" s="16"/>
      <c r="H62" t="s">
        <v>91</v>
      </c>
      <c r="I62" s="16">
        <f>+I61^2</f>
        <v>34.496416912090076</v>
      </c>
      <c r="J62" s="16">
        <f>+J61^2</f>
        <v>34.496416912089074</v>
      </c>
      <c r="K62" s="16"/>
    </row>
    <row r="63" spans="3:11" x14ac:dyDescent="0.25">
      <c r="C63" t="s">
        <v>92</v>
      </c>
      <c r="D63" s="16">
        <f>+D62/D60</f>
        <v>19.332089511110883</v>
      </c>
      <c r="E63" s="16">
        <f>+E62/E60</f>
        <v>0.18917755840253989</v>
      </c>
      <c r="F63" s="16">
        <f>+D63+E63</f>
        <v>19.521267069513424</v>
      </c>
      <c r="H63" t="s">
        <v>92</v>
      </c>
      <c r="I63" s="16">
        <f>+I62/I60</f>
        <v>0.24840196607716894</v>
      </c>
      <c r="J63" s="16">
        <f>+J62/J60</f>
        <v>4.5323667003049012E-3</v>
      </c>
      <c r="K63" s="16">
        <f>+I63+J63</f>
        <v>0.25293433277747385</v>
      </c>
    </row>
    <row r="64" spans="3:11" x14ac:dyDescent="0.25">
      <c r="D64" s="16"/>
      <c r="E64" s="16"/>
      <c r="F64" s="16"/>
    </row>
    <row r="65" spans="2:11" ht="15.75" thickBot="1" x14ac:dyDescent="0.3">
      <c r="C65" t="s">
        <v>93</v>
      </c>
      <c r="D65" s="16"/>
      <c r="E65" s="16"/>
      <c r="F65" s="17">
        <f>SUM(F41:F64)</f>
        <v>189.90657420586146</v>
      </c>
      <c r="H65" t="s">
        <v>93</v>
      </c>
      <c r="K65" s="17">
        <f>SUM(K41:K64)</f>
        <v>250.07956414116535</v>
      </c>
    </row>
    <row r="66" spans="2:11" ht="15.75" thickTop="1" x14ac:dyDescent="0.25"/>
    <row r="67" spans="2:11" x14ac:dyDescent="0.25">
      <c r="B67" t="s">
        <v>94</v>
      </c>
      <c r="F67">
        <v>0.05</v>
      </c>
      <c r="K67">
        <v>0.05</v>
      </c>
    </row>
    <row r="69" spans="2:11" x14ac:dyDescent="0.25">
      <c r="B69" t="s">
        <v>95</v>
      </c>
      <c r="F69" s="2" t="s">
        <v>96</v>
      </c>
      <c r="K69" s="2" t="s">
        <v>96</v>
      </c>
    </row>
    <row r="70" spans="2:11" x14ac:dyDescent="0.25">
      <c r="F70" s="2" t="s">
        <v>97</v>
      </c>
      <c r="K70" s="2" t="s">
        <v>97</v>
      </c>
    </row>
    <row r="71" spans="2:11" x14ac:dyDescent="0.25">
      <c r="F71" s="2" t="s">
        <v>99</v>
      </c>
      <c r="K71" s="2" t="s">
        <v>99</v>
      </c>
    </row>
    <row r="73" spans="2:11" x14ac:dyDescent="0.25">
      <c r="B73" t="s">
        <v>98</v>
      </c>
      <c r="F73" s="19">
        <v>7.8150000000000004</v>
      </c>
      <c r="K73" s="19">
        <v>7.8150000000000004</v>
      </c>
    </row>
    <row r="75" spans="2:11" ht="15.75" thickBot="1" x14ac:dyDescent="0.3">
      <c r="B75" t="s">
        <v>100</v>
      </c>
      <c r="C75" t="s">
        <v>102</v>
      </c>
      <c r="F75" s="17">
        <f>+F65-F73</f>
        <v>182.09157420586146</v>
      </c>
      <c r="H75" t="s">
        <v>102</v>
      </c>
      <c r="K75" s="17">
        <f>+K65-K73</f>
        <v>242.26456414116535</v>
      </c>
    </row>
    <row r="76" spans="2:11" ht="15.75" thickTop="1" x14ac:dyDescent="0.25"/>
    <row r="77" spans="2:11" x14ac:dyDescent="0.25">
      <c r="C77" t="s">
        <v>101</v>
      </c>
      <c r="H77" t="s">
        <v>101</v>
      </c>
    </row>
    <row r="79" spans="2:11" x14ac:dyDescent="0.25">
      <c r="C79" t="s">
        <v>111</v>
      </c>
      <c r="H79" t="s">
        <v>111</v>
      </c>
    </row>
    <row r="81" spans="8:11" x14ac:dyDescent="0.25">
      <c r="H81" s="1" t="s">
        <v>108</v>
      </c>
    </row>
    <row r="83" spans="8:11" x14ac:dyDescent="0.25">
      <c r="H83" t="s">
        <v>112</v>
      </c>
      <c r="K83" s="20">
        <f>+F45/F65</f>
        <v>0.77972135387597918</v>
      </c>
    </row>
    <row r="84" spans="8:11" x14ac:dyDescent="0.25">
      <c r="H84" t="s">
        <v>113</v>
      </c>
      <c r="K84" s="20">
        <f>+K45/K65</f>
        <v>0.79432629507052388</v>
      </c>
    </row>
  </sheetData>
  <pageMargins left="0.11811023622047245" right="0.11811023622047245" top="0.11811023622047245" bottom="0.11811023622047245" header="0.11811023622047245" footer="0.11811023622047245"/>
  <pageSetup paperSize="9" scale="47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D0E05C-8D6C-461D-B45B-A2E980D8E1D3}">
  <sheetPr>
    <pageSetUpPr fitToPage="1"/>
  </sheetPr>
  <dimension ref="B2:N74"/>
  <sheetViews>
    <sheetView topLeftCell="A22" zoomScale="80" zoomScaleNormal="80" workbookViewId="0">
      <selection activeCell="C71" sqref="C71"/>
    </sheetView>
  </sheetViews>
  <sheetFormatPr defaultRowHeight="15" x14ac:dyDescent="0.25"/>
  <cols>
    <col min="1" max="1" width="3.7109375" customWidth="1"/>
    <col min="2" max="6" width="25.7109375" customWidth="1"/>
    <col min="7" max="7" width="3.7109375" customWidth="1"/>
    <col min="8" max="11" width="25.7109375" customWidth="1"/>
    <col min="12" max="12" width="3.7109375" customWidth="1"/>
  </cols>
  <sheetData>
    <row r="2" spans="2:11" x14ac:dyDescent="0.25">
      <c r="B2" s="1" t="s">
        <v>109</v>
      </c>
    </row>
    <row r="4" spans="2:11" x14ac:dyDescent="0.25">
      <c r="B4" t="s">
        <v>65</v>
      </c>
    </row>
    <row r="6" spans="2:11" x14ac:dyDescent="0.25">
      <c r="B6" t="s">
        <v>66</v>
      </c>
    </row>
    <row r="8" spans="2:11" x14ac:dyDescent="0.25">
      <c r="B8" t="s">
        <v>67</v>
      </c>
    </row>
    <row r="10" spans="2:11" x14ac:dyDescent="0.25">
      <c r="B10" t="s">
        <v>68</v>
      </c>
    </row>
    <row r="12" spans="2:11" x14ac:dyDescent="0.25">
      <c r="B12" t="s">
        <v>69</v>
      </c>
      <c r="C12" t="s">
        <v>70</v>
      </c>
    </row>
    <row r="14" spans="2:11" x14ac:dyDescent="0.25">
      <c r="B14" t="s">
        <v>71</v>
      </c>
      <c r="C14" s="13" t="s">
        <v>58</v>
      </c>
      <c r="D14" s="14" t="s">
        <v>5</v>
      </c>
      <c r="E14" s="14" t="s">
        <v>72</v>
      </c>
      <c r="F14" s="14" t="s">
        <v>2</v>
      </c>
      <c r="H14" s="13" t="s">
        <v>58</v>
      </c>
      <c r="I14" s="14" t="s">
        <v>9</v>
      </c>
      <c r="J14" s="14" t="s">
        <v>73</v>
      </c>
      <c r="K14" s="14" t="s">
        <v>2</v>
      </c>
    </row>
    <row r="15" spans="2:11" x14ac:dyDescent="0.25">
      <c r="C15" s="13"/>
      <c r="D15" s="13"/>
      <c r="E15" s="13"/>
      <c r="F15" s="13"/>
      <c r="H15" s="13"/>
      <c r="I15" s="13"/>
      <c r="J15" s="13"/>
      <c r="K15" s="13"/>
    </row>
    <row r="16" spans="2:11" x14ac:dyDescent="0.25">
      <c r="C16" s="13" t="s">
        <v>60</v>
      </c>
      <c r="D16" s="15">
        <v>315</v>
      </c>
      <c r="E16" s="15">
        <f t="shared" ref="E16:E18" si="0">+F16-D16</f>
        <v>39685</v>
      </c>
      <c r="F16" s="15">
        <v>40000</v>
      </c>
      <c r="H16" s="13" t="s">
        <v>60</v>
      </c>
      <c r="I16" s="15">
        <v>552</v>
      </c>
      <c r="J16" s="15">
        <f t="shared" ref="J16:J18" si="1">+K16-I16</f>
        <v>39448</v>
      </c>
      <c r="K16" s="15">
        <v>40000</v>
      </c>
    </row>
    <row r="17" spans="2:11" x14ac:dyDescent="0.25">
      <c r="C17" s="13" t="s">
        <v>7</v>
      </c>
      <c r="D17" s="15">
        <v>155</v>
      </c>
      <c r="E17" s="15">
        <f t="shared" si="0"/>
        <v>20045</v>
      </c>
      <c r="F17" s="15">
        <v>20200</v>
      </c>
      <c r="H17" s="13" t="s">
        <v>7</v>
      </c>
      <c r="I17" s="15">
        <v>295</v>
      </c>
      <c r="J17" s="15">
        <f t="shared" si="1"/>
        <v>19905</v>
      </c>
      <c r="K17" s="15">
        <v>20200</v>
      </c>
    </row>
    <row r="18" spans="2:11" x14ac:dyDescent="0.25">
      <c r="C18" s="13" t="s">
        <v>40</v>
      </c>
      <c r="D18" s="15">
        <v>37</v>
      </c>
      <c r="E18" s="15">
        <f t="shared" si="0"/>
        <v>7713</v>
      </c>
      <c r="F18" s="15">
        <v>7750</v>
      </c>
      <c r="H18" s="13" t="s">
        <v>40</v>
      </c>
      <c r="I18" s="15">
        <v>133</v>
      </c>
      <c r="J18" s="15">
        <f t="shared" si="1"/>
        <v>7617</v>
      </c>
      <c r="K18" s="15">
        <v>7750</v>
      </c>
    </row>
    <row r="19" spans="2:11" x14ac:dyDescent="0.25">
      <c r="C19" s="13" t="s">
        <v>2</v>
      </c>
      <c r="D19" s="15">
        <f>SUM(D16:D18)</f>
        <v>507</v>
      </c>
      <c r="E19" s="15">
        <f>SUM(E16:E18)</f>
        <v>67443</v>
      </c>
      <c r="F19" s="15">
        <f>SUM(F16:F18)</f>
        <v>67950</v>
      </c>
      <c r="H19" s="13" t="s">
        <v>2</v>
      </c>
      <c r="I19" s="15">
        <f>SUM(I16:I18)</f>
        <v>980</v>
      </c>
      <c r="J19" s="15">
        <f>SUM(J16:J18)</f>
        <v>66970</v>
      </c>
      <c r="K19" s="15">
        <f>SUM(K16:K18)</f>
        <v>67950</v>
      </c>
    </row>
    <row r="21" spans="2:11" x14ac:dyDescent="0.25">
      <c r="B21" t="s">
        <v>74</v>
      </c>
      <c r="C21" t="s">
        <v>104</v>
      </c>
      <c r="F21" s="20">
        <f>507/67950</f>
        <v>7.461368653421634E-3</v>
      </c>
      <c r="H21" t="s">
        <v>105</v>
      </c>
      <c r="K21" s="20">
        <f>980/67950</f>
        <v>1.4422369389256806E-2</v>
      </c>
    </row>
    <row r="23" spans="2:11" x14ac:dyDescent="0.25">
      <c r="B23" t="s">
        <v>75</v>
      </c>
      <c r="C23" s="13" t="s">
        <v>58</v>
      </c>
      <c r="D23" s="14" t="s">
        <v>5</v>
      </c>
      <c r="E23" s="14" t="s">
        <v>72</v>
      </c>
      <c r="F23" s="14" t="s">
        <v>2</v>
      </c>
      <c r="H23" s="13" t="s">
        <v>58</v>
      </c>
      <c r="I23" s="14" t="s">
        <v>9</v>
      </c>
      <c r="J23" s="14" t="s">
        <v>73</v>
      </c>
      <c r="K23" s="14" t="s">
        <v>2</v>
      </c>
    </row>
    <row r="24" spans="2:11" x14ac:dyDescent="0.25">
      <c r="C24" s="13"/>
      <c r="D24" s="13"/>
      <c r="E24" s="13"/>
      <c r="F24" s="13"/>
      <c r="H24" s="13"/>
      <c r="I24" s="13"/>
      <c r="J24" s="13"/>
      <c r="K24" s="13"/>
    </row>
    <row r="25" spans="2:11" x14ac:dyDescent="0.25">
      <c r="C25" s="13" t="s">
        <v>77</v>
      </c>
      <c r="D25" s="15">
        <v>315</v>
      </c>
      <c r="E25" s="15">
        <f t="shared" ref="E25:E30" si="2">+F25-D25</f>
        <v>39685</v>
      </c>
      <c r="F25" s="15">
        <v>40000</v>
      </c>
      <c r="H25" s="13" t="s">
        <v>77</v>
      </c>
      <c r="I25" s="15">
        <v>552</v>
      </c>
      <c r="J25" s="15">
        <f t="shared" ref="J25:J30" si="3">+K25-I25</f>
        <v>39448</v>
      </c>
      <c r="K25" s="15">
        <v>40000</v>
      </c>
    </row>
    <row r="26" spans="2:11" x14ac:dyDescent="0.25">
      <c r="C26" s="13" t="s">
        <v>82</v>
      </c>
      <c r="D26" s="15">
        <f>+F26*F$21</f>
        <v>298.45474613686537</v>
      </c>
      <c r="E26" s="15">
        <f t="shared" si="2"/>
        <v>39701.545253863136</v>
      </c>
      <c r="F26" s="15">
        <v>40000</v>
      </c>
      <c r="H26" s="13" t="s">
        <v>82</v>
      </c>
      <c r="I26" s="15">
        <f>+K26*K$21</f>
        <v>576.89477557027226</v>
      </c>
      <c r="J26" s="15">
        <f t="shared" si="3"/>
        <v>39423.105224429724</v>
      </c>
      <c r="K26" s="15">
        <v>40000</v>
      </c>
    </row>
    <row r="27" spans="2:11" x14ac:dyDescent="0.25">
      <c r="C27" s="13" t="s">
        <v>78</v>
      </c>
      <c r="D27" s="15">
        <v>155</v>
      </c>
      <c r="E27" s="15">
        <f t="shared" si="2"/>
        <v>20045</v>
      </c>
      <c r="F27" s="15">
        <v>20200</v>
      </c>
      <c r="H27" s="13" t="s">
        <v>78</v>
      </c>
      <c r="I27" s="15">
        <v>295</v>
      </c>
      <c r="J27" s="15">
        <f t="shared" si="3"/>
        <v>19905</v>
      </c>
      <c r="K27" s="15">
        <v>20200</v>
      </c>
    </row>
    <row r="28" spans="2:11" x14ac:dyDescent="0.25">
      <c r="C28" s="13" t="s">
        <v>83</v>
      </c>
      <c r="D28" s="15">
        <f>+F28*F$21</f>
        <v>150.71964679911702</v>
      </c>
      <c r="E28" s="15">
        <f t="shared" si="2"/>
        <v>20049.280353200884</v>
      </c>
      <c r="F28" s="15">
        <v>20200</v>
      </c>
      <c r="H28" s="13" t="s">
        <v>83</v>
      </c>
      <c r="I28" s="15">
        <f>+K28*K$21</f>
        <v>291.33186166298748</v>
      </c>
      <c r="J28" s="15">
        <f t="shared" si="3"/>
        <v>19908.668138337012</v>
      </c>
      <c r="K28" s="15">
        <v>20200</v>
      </c>
    </row>
    <row r="29" spans="2:11" x14ac:dyDescent="0.25">
      <c r="C29" s="13" t="s">
        <v>79</v>
      </c>
      <c r="D29" s="15">
        <v>37</v>
      </c>
      <c r="E29" s="15">
        <f t="shared" si="2"/>
        <v>7713</v>
      </c>
      <c r="F29" s="15">
        <v>7750</v>
      </c>
      <c r="H29" s="13" t="s">
        <v>79</v>
      </c>
      <c r="I29" s="15">
        <v>133</v>
      </c>
      <c r="J29" s="15">
        <f t="shared" si="3"/>
        <v>7617</v>
      </c>
      <c r="K29" s="15">
        <v>7750</v>
      </c>
    </row>
    <row r="30" spans="2:11" x14ac:dyDescent="0.25">
      <c r="C30" s="13" t="s">
        <v>84</v>
      </c>
      <c r="D30" s="15">
        <f>+F30*F$21</f>
        <v>57.82560706401766</v>
      </c>
      <c r="E30" s="15">
        <f t="shared" si="2"/>
        <v>7692.1743929359827</v>
      </c>
      <c r="F30" s="15">
        <v>7750</v>
      </c>
      <c r="H30" s="13" t="s">
        <v>84</v>
      </c>
      <c r="I30" s="15">
        <f>+K30*K$21</f>
        <v>111.77336276674025</v>
      </c>
      <c r="J30" s="15">
        <f t="shared" si="3"/>
        <v>7638.2266372332597</v>
      </c>
      <c r="K30" s="15">
        <v>7750</v>
      </c>
    </row>
    <row r="31" spans="2:11" x14ac:dyDescent="0.25">
      <c r="C31" s="13" t="s">
        <v>80</v>
      </c>
      <c r="D31" s="15">
        <f>+D25+D27+D29</f>
        <v>507</v>
      </c>
      <c r="E31" s="15">
        <f t="shared" ref="E31:F31" si="4">+E25+E27+E29</f>
        <v>67443</v>
      </c>
      <c r="F31" s="15">
        <f t="shared" si="4"/>
        <v>67950</v>
      </c>
      <c r="H31" s="13" t="s">
        <v>80</v>
      </c>
      <c r="I31" s="15">
        <f>+I25+I27+I29</f>
        <v>980</v>
      </c>
      <c r="J31" s="15">
        <f t="shared" ref="J31:K31" si="5">+J25+J27+J29</f>
        <v>66970</v>
      </c>
      <c r="K31" s="15">
        <f t="shared" si="5"/>
        <v>67950</v>
      </c>
    </row>
    <row r="32" spans="2:11" x14ac:dyDescent="0.25">
      <c r="C32" s="13" t="s">
        <v>85</v>
      </c>
      <c r="D32" s="15">
        <f>+D26+D28+D30</f>
        <v>507.00000000000006</v>
      </c>
      <c r="E32" s="15">
        <f t="shared" ref="E32:F32" si="6">+E26+E28+E30</f>
        <v>67443</v>
      </c>
      <c r="F32" s="15">
        <f t="shared" si="6"/>
        <v>67950</v>
      </c>
      <c r="H32" s="13" t="s">
        <v>85</v>
      </c>
      <c r="I32" s="15">
        <f>+I26+I28+I30</f>
        <v>979.99999999999989</v>
      </c>
      <c r="J32" s="15">
        <f t="shared" ref="J32:K32" si="7">+J26+J28+J30</f>
        <v>66970</v>
      </c>
      <c r="K32" s="15">
        <f t="shared" si="7"/>
        <v>67950</v>
      </c>
    </row>
    <row r="34" spans="2:11" x14ac:dyDescent="0.25">
      <c r="B34" t="s">
        <v>88</v>
      </c>
    </row>
    <row r="36" spans="2:11" x14ac:dyDescent="0.25">
      <c r="B36" t="s">
        <v>89</v>
      </c>
      <c r="C36" t="s">
        <v>58</v>
      </c>
      <c r="D36" s="2" t="s">
        <v>5</v>
      </c>
      <c r="E36" s="2" t="s">
        <v>72</v>
      </c>
      <c r="F36" s="2" t="s">
        <v>2</v>
      </c>
      <c r="H36" t="s">
        <v>58</v>
      </c>
      <c r="I36" s="2" t="s">
        <v>9</v>
      </c>
      <c r="J36" s="2" t="s">
        <v>73</v>
      </c>
      <c r="K36" s="2" t="s">
        <v>2</v>
      </c>
    </row>
    <row r="38" spans="2:11" x14ac:dyDescent="0.25">
      <c r="C38" t="s">
        <v>77</v>
      </c>
      <c r="D38" s="18">
        <f>+D25</f>
        <v>315</v>
      </c>
      <c r="E38" s="18">
        <f>+E25</f>
        <v>39685</v>
      </c>
      <c r="F38" s="16"/>
      <c r="H38" t="s">
        <v>77</v>
      </c>
      <c r="I38" s="11">
        <f>+I25</f>
        <v>552</v>
      </c>
      <c r="J38" s="11">
        <f>+J25</f>
        <v>39448</v>
      </c>
    </row>
    <row r="39" spans="2:11" x14ac:dyDescent="0.25">
      <c r="C39" t="s">
        <v>82</v>
      </c>
      <c r="D39" s="18">
        <f>+D26</f>
        <v>298.45474613686537</v>
      </c>
      <c r="E39" s="18">
        <f>+E26</f>
        <v>39701.545253863136</v>
      </c>
      <c r="F39" s="16"/>
      <c r="H39" t="s">
        <v>82</v>
      </c>
      <c r="I39" s="11">
        <f>+I26</f>
        <v>576.89477557027226</v>
      </c>
      <c r="J39" s="11">
        <f>+J26</f>
        <v>39423.105224429724</v>
      </c>
    </row>
    <row r="40" spans="2:11" x14ac:dyDescent="0.25">
      <c r="C40" t="s">
        <v>90</v>
      </c>
      <c r="D40" s="18">
        <f>+D38-D39</f>
        <v>16.545253863134633</v>
      </c>
      <c r="E40" s="18">
        <f>+E38-E39</f>
        <v>-16.545253863136168</v>
      </c>
      <c r="F40" s="16"/>
      <c r="H40" t="s">
        <v>90</v>
      </c>
      <c r="I40" s="18">
        <f>+I38-I39</f>
        <v>-24.894775570272259</v>
      </c>
      <c r="J40" s="18">
        <f>+J38-J39</f>
        <v>24.894775570275669</v>
      </c>
      <c r="K40" s="16"/>
    </row>
    <row r="41" spans="2:11" x14ac:dyDescent="0.25">
      <c r="C41" t="s">
        <v>91</v>
      </c>
      <c r="D41" s="16">
        <f>+D40^2</f>
        <v>273.74542539557149</v>
      </c>
      <c r="E41" s="16">
        <f>+E40^2</f>
        <v>273.74542539562231</v>
      </c>
      <c r="F41" s="16"/>
      <c r="H41" t="s">
        <v>91</v>
      </c>
      <c r="I41" s="16">
        <f>+I40^2</f>
        <v>619.74985069422451</v>
      </c>
      <c r="J41" s="16">
        <f>+J40^2</f>
        <v>619.74985069439424</v>
      </c>
      <c r="K41" s="16"/>
    </row>
    <row r="42" spans="2:11" x14ac:dyDescent="0.25">
      <c r="C42" t="s">
        <v>92</v>
      </c>
      <c r="D42" s="16">
        <f>+D41/D39</f>
        <v>0.91720915461681862</v>
      </c>
      <c r="E42" s="16">
        <f>+E41/E39</f>
        <v>6.8950823864717369E-3</v>
      </c>
      <c r="F42" s="16">
        <f>+D42+E42</f>
        <v>0.92410423700329036</v>
      </c>
      <c r="H42" t="s">
        <v>92</v>
      </c>
      <c r="I42" s="16">
        <f>+I41/I39</f>
        <v>1.0742857743538916</v>
      </c>
      <c r="J42" s="16">
        <f>+J41/J39</f>
        <v>1.572047273207559E-2</v>
      </c>
      <c r="K42" s="16">
        <f>+I42+J42</f>
        <v>1.0900062470859673</v>
      </c>
    </row>
    <row r="43" spans="2:11" x14ac:dyDescent="0.25">
      <c r="D43" s="16"/>
      <c r="E43" s="16"/>
      <c r="F43" s="16"/>
    </row>
    <row r="44" spans="2:11" x14ac:dyDescent="0.25">
      <c r="C44" t="s">
        <v>78</v>
      </c>
      <c r="D44" s="18">
        <f>+D27</f>
        <v>155</v>
      </c>
      <c r="E44" s="18">
        <f>+E27</f>
        <v>20045</v>
      </c>
      <c r="F44" s="16"/>
      <c r="H44" t="s">
        <v>78</v>
      </c>
      <c r="I44" s="11">
        <f>+I27</f>
        <v>295</v>
      </c>
      <c r="J44" s="11">
        <f>+J27</f>
        <v>19905</v>
      </c>
    </row>
    <row r="45" spans="2:11" x14ac:dyDescent="0.25">
      <c r="C45" t="s">
        <v>83</v>
      </c>
      <c r="D45" s="18">
        <f>+D28</f>
        <v>150.71964679911702</v>
      </c>
      <c r="E45" s="18">
        <f>+E28</f>
        <v>20049.280353200884</v>
      </c>
      <c r="F45" s="16"/>
      <c r="H45" t="s">
        <v>83</v>
      </c>
      <c r="I45" s="11">
        <f>+I28</f>
        <v>291.33186166298748</v>
      </c>
      <c r="J45" s="11">
        <f>+J28</f>
        <v>19908.668138337012</v>
      </c>
    </row>
    <row r="46" spans="2:11" x14ac:dyDescent="0.25">
      <c r="C46" t="s">
        <v>90</v>
      </c>
      <c r="D46" s="18">
        <f>+D44-D45</f>
        <v>4.2803532008829848</v>
      </c>
      <c r="E46" s="18">
        <f>+E44-E45</f>
        <v>-4.2803532008838374</v>
      </c>
      <c r="F46" s="16"/>
      <c r="H46" t="s">
        <v>90</v>
      </c>
      <c r="I46" s="18">
        <f>+I44-I45</f>
        <v>3.6681383370125218</v>
      </c>
      <c r="J46" s="18">
        <f>+J44-J45</f>
        <v>-3.6681383370123513</v>
      </c>
      <c r="K46" s="16"/>
    </row>
    <row r="47" spans="2:11" x14ac:dyDescent="0.25">
      <c r="C47" t="s">
        <v>91</v>
      </c>
      <c r="D47" s="16">
        <f>+D46^2</f>
        <v>18.321423524309214</v>
      </c>
      <c r="E47" s="16">
        <f>+E46^2</f>
        <v>18.321423524316511</v>
      </c>
      <c r="F47" s="16"/>
      <c r="H47" t="s">
        <v>91</v>
      </c>
      <c r="I47" s="16">
        <f>+I46^2</f>
        <v>13.455238859460989</v>
      </c>
      <c r="J47" s="16">
        <f>+J46^2</f>
        <v>13.455238859459739</v>
      </c>
      <c r="K47" s="16"/>
    </row>
    <row r="48" spans="2:11" x14ac:dyDescent="0.25">
      <c r="C48" t="s">
        <v>92</v>
      </c>
      <c r="D48" s="16">
        <f>+D47/D45</f>
        <v>0.12155962353553332</v>
      </c>
      <c r="E48" s="16">
        <f>+E47/E45</f>
        <v>9.1381950880802963E-4</v>
      </c>
      <c r="F48" s="16">
        <f>+D48+E48</f>
        <v>0.12247344304434135</v>
      </c>
      <c r="H48" t="s">
        <v>92</v>
      </c>
      <c r="I48" s="16">
        <f>+I47/I45</f>
        <v>4.6185263714910801E-2</v>
      </c>
      <c r="J48" s="16">
        <f>+J47/J45</f>
        <v>6.7584826699430161E-4</v>
      </c>
      <c r="K48" s="16">
        <f>+I48+J48</f>
        <v>4.6861111981905103E-2</v>
      </c>
    </row>
    <row r="49" spans="2:14" x14ac:dyDescent="0.25">
      <c r="D49" s="16"/>
      <c r="E49" s="16"/>
      <c r="F49" s="16"/>
    </row>
    <row r="50" spans="2:14" x14ac:dyDescent="0.25">
      <c r="C50" t="s">
        <v>79</v>
      </c>
      <c r="D50" s="18">
        <f>+D29</f>
        <v>37</v>
      </c>
      <c r="E50" s="18">
        <f>+E29</f>
        <v>7713</v>
      </c>
      <c r="F50" s="16"/>
      <c r="H50" t="s">
        <v>79</v>
      </c>
      <c r="I50" s="11">
        <f>+I29</f>
        <v>133</v>
      </c>
      <c r="J50" s="11">
        <f>+J29</f>
        <v>7617</v>
      </c>
    </row>
    <row r="51" spans="2:14" x14ac:dyDescent="0.25">
      <c r="C51" t="s">
        <v>84</v>
      </c>
      <c r="D51" s="18">
        <f>+D30</f>
        <v>57.82560706401766</v>
      </c>
      <c r="E51" s="18">
        <f>+E30</f>
        <v>7692.1743929359827</v>
      </c>
      <c r="F51" s="16"/>
      <c r="H51" t="s">
        <v>84</v>
      </c>
      <c r="I51" s="11">
        <f>+I30</f>
        <v>111.77336276674025</v>
      </c>
      <c r="J51" s="11">
        <f>+J30</f>
        <v>7638.2266372332597</v>
      </c>
    </row>
    <row r="52" spans="2:14" x14ac:dyDescent="0.25">
      <c r="C52" t="s">
        <v>90</v>
      </c>
      <c r="D52" s="18">
        <f>+D50-D51</f>
        <v>-20.82560706401766</v>
      </c>
      <c r="E52" s="18">
        <f>+E50-E51</f>
        <v>20.825607064017277</v>
      </c>
      <c r="F52" s="16"/>
      <c r="H52" t="s">
        <v>90</v>
      </c>
      <c r="I52" s="18">
        <f>+I50-I51</f>
        <v>21.226637233259751</v>
      </c>
      <c r="J52" s="18">
        <f>+J50-J51</f>
        <v>-21.22663723325968</v>
      </c>
      <c r="K52" s="16"/>
    </row>
    <row r="53" spans="2:14" x14ac:dyDescent="0.25">
      <c r="C53" t="s">
        <v>91</v>
      </c>
      <c r="D53" s="16">
        <f>+D52^2</f>
        <v>433.7059095848623</v>
      </c>
      <c r="E53" s="16">
        <f>+E52^2</f>
        <v>433.70590958484627</v>
      </c>
      <c r="F53" s="16"/>
      <c r="H53" t="s">
        <v>91</v>
      </c>
      <c r="I53" s="16">
        <f>+I52^2</f>
        <v>450.57012823240916</v>
      </c>
      <c r="J53" s="16">
        <f>+J52^2</f>
        <v>450.57012823240615</v>
      </c>
      <c r="K53" s="16"/>
    </row>
    <row r="54" spans="2:14" x14ac:dyDescent="0.25">
      <c r="C54" t="s">
        <v>92</v>
      </c>
      <c r="D54" s="16">
        <f>+D53/D51</f>
        <v>7.5002396274839711</v>
      </c>
      <c r="E54" s="16">
        <f>+E53/E51</f>
        <v>5.6382745298018067E-2</v>
      </c>
      <c r="F54" s="16">
        <f>+D54+E54</f>
        <v>7.5566223727819892</v>
      </c>
      <c r="H54" t="s">
        <v>92</v>
      </c>
      <c r="I54" s="16">
        <f>+I53/I51</f>
        <v>4.0311047022241215</v>
      </c>
      <c r="J54" s="16">
        <f>+J53/J51</f>
        <v>5.8988839901143987E-2</v>
      </c>
      <c r="K54" s="16">
        <f>+I54+J54</f>
        <v>4.0900935421252651</v>
      </c>
    </row>
    <row r="55" spans="2:14" x14ac:dyDescent="0.25">
      <c r="D55" s="16"/>
      <c r="E55" s="16"/>
      <c r="F55" s="16"/>
    </row>
    <row r="56" spans="2:14" ht="15.75" thickBot="1" x14ac:dyDescent="0.3">
      <c r="C56" t="s">
        <v>93</v>
      </c>
      <c r="D56" s="16"/>
      <c r="E56" s="16"/>
      <c r="F56" s="17">
        <f>SUM(F38:F55)</f>
        <v>8.6032000528296209</v>
      </c>
      <c r="H56" t="s">
        <v>93</v>
      </c>
      <c r="K56" s="17">
        <f>SUM(K38:K55)</f>
        <v>5.2269609011931379</v>
      </c>
    </row>
    <row r="57" spans="2:14" ht="15.75" thickTop="1" x14ac:dyDescent="0.25"/>
    <row r="58" spans="2:14" x14ac:dyDescent="0.25">
      <c r="B58" t="s">
        <v>94</v>
      </c>
      <c r="F58">
        <v>0.05</v>
      </c>
      <c r="K58">
        <v>0.05</v>
      </c>
    </row>
    <row r="60" spans="2:14" x14ac:dyDescent="0.25">
      <c r="B60" t="s">
        <v>95</v>
      </c>
      <c r="F60" s="2" t="s">
        <v>115</v>
      </c>
      <c r="K60" s="2" t="s">
        <v>115</v>
      </c>
      <c r="N60" t="s">
        <v>116</v>
      </c>
    </row>
    <row r="61" spans="2:14" x14ac:dyDescent="0.25">
      <c r="F61" s="2" t="s">
        <v>97</v>
      </c>
      <c r="K61" s="2" t="s">
        <v>97</v>
      </c>
    </row>
    <row r="62" spans="2:14" x14ac:dyDescent="0.25">
      <c r="F62" s="2" t="s">
        <v>117</v>
      </c>
      <c r="K62" s="2" t="s">
        <v>117</v>
      </c>
    </row>
    <row r="64" spans="2:14" x14ac:dyDescent="0.25">
      <c r="B64" t="s">
        <v>98</v>
      </c>
      <c r="F64" s="19">
        <v>5.9909999999999997</v>
      </c>
      <c r="K64" s="19">
        <v>5.9909999999999997</v>
      </c>
    </row>
    <row r="66" spans="2:11" ht="15.75" thickBot="1" x14ac:dyDescent="0.3">
      <c r="B66" t="s">
        <v>100</v>
      </c>
      <c r="C66" t="s">
        <v>102</v>
      </c>
      <c r="F66" s="17">
        <f>+F56-F64</f>
        <v>2.6122000528296212</v>
      </c>
      <c r="H66" t="s">
        <v>106</v>
      </c>
      <c r="K66" s="17">
        <f>+K56-K64</f>
        <v>-0.76403909880686172</v>
      </c>
    </row>
    <row r="67" spans="2:11" ht="15.75" thickTop="1" x14ac:dyDescent="0.25">
      <c r="F67" s="16"/>
      <c r="K67" s="16"/>
    </row>
    <row r="68" spans="2:11" x14ac:dyDescent="0.25">
      <c r="F68" s="16"/>
      <c r="K68" s="16"/>
    </row>
    <row r="70" spans="2:11" x14ac:dyDescent="0.25">
      <c r="C70" t="s">
        <v>101</v>
      </c>
      <c r="H70" t="s">
        <v>107</v>
      </c>
    </row>
    <row r="72" spans="2:11" x14ac:dyDescent="0.25">
      <c r="C72" t="s">
        <v>118</v>
      </c>
      <c r="H72" t="s">
        <v>110</v>
      </c>
    </row>
    <row r="74" spans="2:11" x14ac:dyDescent="0.25">
      <c r="C74" t="s">
        <v>114</v>
      </c>
      <c r="H74" t="s">
        <v>114</v>
      </c>
    </row>
  </sheetData>
  <pageMargins left="0.11811023622047245" right="0.11811023622047245" top="0.11811023622047245" bottom="0.11811023622047245" header="0.11811023622047245" footer="0.11811023622047245"/>
  <pageSetup paperSize="9" scale="4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Data - Pensioners and Suspects</vt:lpstr>
      <vt:lpstr>Data - Towns</vt:lpstr>
      <vt:lpstr>Test - Four Areas</vt:lpstr>
      <vt:lpstr>Test - Three Areas</vt:lpstr>
      <vt:lpstr>'Test - Four Areas'!Print_Area</vt:lpstr>
      <vt:lpstr>'Test - Three Areas'!Print_Area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 Atkins</dc:creator>
  <cp:lastModifiedBy>Simon Atkins</cp:lastModifiedBy>
  <cp:lastPrinted>2022-03-05T16:47:29Z</cp:lastPrinted>
  <dcterms:created xsi:type="dcterms:W3CDTF">2018-05-12T08:17:36Z</dcterms:created>
  <dcterms:modified xsi:type="dcterms:W3CDTF">2023-11-21T16:48:47Z</dcterms:modified>
</cp:coreProperties>
</file>